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 activeTab="1"/>
  </bookViews>
  <sheets>
    <sheet name="ЧОДы поступают в середине года" sheetId="1" r:id="rId1"/>
    <sheet name="ЧОДы поступают в конце года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F37" i="2" l="1"/>
  <c r="F36" i="2"/>
  <c r="F30" i="2"/>
  <c r="M29" i="2"/>
  <c r="F29" i="2"/>
  <c r="M28" i="2"/>
  <c r="F28" i="2"/>
  <c r="F27" i="2"/>
  <c r="D19" i="2"/>
  <c r="M19" i="2" s="1"/>
  <c r="N19" i="2" s="1"/>
  <c r="F15" i="2"/>
  <c r="M15" i="2" s="1"/>
  <c r="N15" i="2" s="1"/>
  <c r="D15" i="2"/>
  <c r="O15" i="2" s="1"/>
  <c r="P15" i="2" s="1"/>
  <c r="F14" i="2"/>
  <c r="M14" i="2" s="1"/>
  <c r="N14" i="2" s="1"/>
  <c r="D14" i="2"/>
  <c r="O14" i="2" s="1"/>
  <c r="P14" i="2" s="1"/>
  <c r="F13" i="2"/>
  <c r="M13" i="2" s="1"/>
  <c r="N13" i="2" s="1"/>
  <c r="D13" i="2"/>
  <c r="O13" i="2" s="1"/>
  <c r="P13" i="2" s="1"/>
  <c r="F12" i="2"/>
  <c r="M12" i="2" s="1"/>
  <c r="N12" i="2" s="1"/>
  <c r="D12" i="2"/>
  <c r="O12" i="2" s="1"/>
  <c r="P12" i="2" s="1"/>
  <c r="F11" i="2"/>
  <c r="M11" i="2" s="1"/>
  <c r="N11" i="2" s="1"/>
  <c r="D11" i="2"/>
  <c r="O11" i="2" s="1"/>
  <c r="P11" i="2" s="1"/>
  <c r="F10" i="2"/>
  <c r="M10" i="2" s="1"/>
  <c r="N10" i="2" s="1"/>
  <c r="D10" i="2"/>
  <c r="O10" i="2" s="1"/>
  <c r="P10" i="2" s="1"/>
  <c r="F9" i="2"/>
  <c r="M9" i="2" s="1"/>
  <c r="N9" i="2" s="1"/>
  <c r="D9" i="2"/>
  <c r="O9" i="2" s="1"/>
  <c r="P9" i="2" s="1"/>
  <c r="F8" i="2"/>
  <c r="M8" i="2" s="1"/>
  <c r="N8" i="2" s="1"/>
  <c r="D8" i="2"/>
  <c r="O8" i="2" s="1"/>
  <c r="P8" i="2" s="1"/>
  <c r="G7" i="2"/>
  <c r="G8" i="2" s="1"/>
  <c r="F7" i="2"/>
  <c r="M7" i="2" s="1"/>
  <c r="N7" i="2" s="1"/>
  <c r="D7" i="2"/>
  <c r="O7" i="2" s="1"/>
  <c r="P7" i="2" s="1"/>
  <c r="O6" i="2"/>
  <c r="P6" i="2" s="1"/>
  <c r="M6" i="2"/>
  <c r="N6" i="2" s="1"/>
  <c r="E6" i="2"/>
  <c r="K6" i="2" s="1"/>
  <c r="L6" i="2" s="1"/>
  <c r="F38" i="2" l="1"/>
  <c r="H6" i="2"/>
  <c r="Q6" i="2"/>
  <c r="Q10" i="2"/>
  <c r="C10" i="2" s="1"/>
  <c r="E10" i="2" s="1"/>
  <c r="K10" i="2" s="1"/>
  <c r="L10" i="2" s="1"/>
  <c r="Q13" i="2"/>
  <c r="C13" i="2" s="1"/>
  <c r="E13" i="2" s="1"/>
  <c r="K13" i="2" s="1"/>
  <c r="L13" i="2" s="1"/>
  <c r="Q8" i="2"/>
  <c r="C8" i="2" s="1"/>
  <c r="E8" i="2" s="1"/>
  <c r="K8" i="2" s="1"/>
  <c r="Q11" i="2"/>
  <c r="C11" i="2" s="1"/>
  <c r="Q15" i="2"/>
  <c r="C15" i="2" s="1"/>
  <c r="C19" i="2" s="1"/>
  <c r="E19" i="2" s="1"/>
  <c r="K19" i="2" s="1"/>
  <c r="L19" i="2" s="1"/>
  <c r="O19" i="2" s="1"/>
  <c r="F19" i="2" s="1"/>
  <c r="F22" i="2" s="1"/>
  <c r="Q9" i="2"/>
  <c r="C9" i="2" s="1"/>
  <c r="E9" i="2" s="1"/>
  <c r="K9" i="2" s="1"/>
  <c r="L9" i="2" s="1"/>
  <c r="Q12" i="2"/>
  <c r="C12" i="2" s="1"/>
  <c r="E12" i="2" s="1"/>
  <c r="K12" i="2" s="1"/>
  <c r="L12" i="2" s="1"/>
  <c r="G9" i="2"/>
  <c r="Q7" i="2"/>
  <c r="C7" i="2" s="1"/>
  <c r="E7" i="2" s="1"/>
  <c r="K7" i="2" s="1"/>
  <c r="Q14" i="2"/>
  <c r="C14" i="2" s="1"/>
  <c r="E14" i="2" s="1"/>
  <c r="K14" i="2" s="1"/>
  <c r="L14" i="2" s="1"/>
  <c r="E11" i="2"/>
  <c r="K11" i="2" s="1"/>
  <c r="L11" i="2" s="1"/>
  <c r="F37" i="1"/>
  <c r="F36" i="1"/>
  <c r="F30" i="1"/>
  <c r="M29" i="1"/>
  <c r="F29" i="1"/>
  <c r="M28" i="1"/>
  <c r="F28" i="1"/>
  <c r="F27" i="1"/>
  <c r="D19" i="1"/>
  <c r="M19" i="1" s="1"/>
  <c r="N19" i="1" s="1"/>
  <c r="F15" i="1"/>
  <c r="M15" i="1" s="1"/>
  <c r="N15" i="1" s="1"/>
  <c r="D15" i="1"/>
  <c r="O15" i="1" s="1"/>
  <c r="P15" i="1" s="1"/>
  <c r="F14" i="1"/>
  <c r="M14" i="1" s="1"/>
  <c r="N14" i="1" s="1"/>
  <c r="D14" i="1"/>
  <c r="O14" i="1" s="1"/>
  <c r="P14" i="1" s="1"/>
  <c r="F13" i="1"/>
  <c r="M13" i="1" s="1"/>
  <c r="N13" i="1" s="1"/>
  <c r="D13" i="1"/>
  <c r="O13" i="1" s="1"/>
  <c r="P13" i="1" s="1"/>
  <c r="F12" i="1"/>
  <c r="M12" i="1" s="1"/>
  <c r="N12" i="1" s="1"/>
  <c r="D12" i="1"/>
  <c r="O12" i="1" s="1"/>
  <c r="P12" i="1" s="1"/>
  <c r="F11" i="1"/>
  <c r="M11" i="1" s="1"/>
  <c r="N11" i="1" s="1"/>
  <c r="D11" i="1"/>
  <c r="O11" i="1" s="1"/>
  <c r="P11" i="1" s="1"/>
  <c r="F10" i="1"/>
  <c r="M10" i="1" s="1"/>
  <c r="N10" i="1" s="1"/>
  <c r="D10" i="1"/>
  <c r="O10" i="1" s="1"/>
  <c r="P10" i="1" s="1"/>
  <c r="F9" i="1"/>
  <c r="M9" i="1" s="1"/>
  <c r="N9" i="1" s="1"/>
  <c r="D9" i="1"/>
  <c r="O9" i="1" s="1"/>
  <c r="P9" i="1" s="1"/>
  <c r="F8" i="1"/>
  <c r="M8" i="1" s="1"/>
  <c r="N8" i="1" s="1"/>
  <c r="D8" i="1"/>
  <c r="O8" i="1" s="1"/>
  <c r="P8" i="1" s="1"/>
  <c r="G7" i="1"/>
  <c r="F7" i="1"/>
  <c r="M7" i="1" s="1"/>
  <c r="N7" i="1" s="1"/>
  <c r="D7" i="1"/>
  <c r="O7" i="1" s="1"/>
  <c r="P7" i="1" s="1"/>
  <c r="O6" i="1"/>
  <c r="P6" i="1" s="1"/>
  <c r="M6" i="1"/>
  <c r="N6" i="1" s="1"/>
  <c r="E6" i="1"/>
  <c r="K6" i="1" s="1"/>
  <c r="L6" i="1" s="1"/>
  <c r="H6" i="1" s="1"/>
  <c r="E15" i="2" l="1"/>
  <c r="K15" i="2" s="1"/>
  <c r="L15" i="2" s="1"/>
  <c r="G8" i="1"/>
  <c r="L7" i="2"/>
  <c r="H7" i="2" s="1"/>
  <c r="L8" i="2"/>
  <c r="H8" i="2" s="1"/>
  <c r="G10" i="2"/>
  <c r="H9" i="2"/>
  <c r="Q14" i="1"/>
  <c r="C14" i="1" s="1"/>
  <c r="Q8" i="1"/>
  <c r="C8" i="1" s="1"/>
  <c r="E8" i="1" s="1"/>
  <c r="K8" i="1" s="1"/>
  <c r="L8" i="1" s="1"/>
  <c r="H8" i="1" s="1"/>
  <c r="Q11" i="1"/>
  <c r="C11" i="1" s="1"/>
  <c r="E11" i="1" s="1"/>
  <c r="K11" i="1" s="1"/>
  <c r="L11" i="1" s="1"/>
  <c r="Q6" i="1"/>
  <c r="Q12" i="1"/>
  <c r="C12" i="1" s="1"/>
  <c r="E12" i="1" s="1"/>
  <c r="K12" i="1" s="1"/>
  <c r="L12" i="1" s="1"/>
  <c r="F38" i="1"/>
  <c r="Q13" i="1"/>
  <c r="C13" i="1" s="1"/>
  <c r="E13" i="1" s="1"/>
  <c r="K13" i="1" s="1"/>
  <c r="L13" i="1" s="1"/>
  <c r="G9" i="1"/>
  <c r="Q15" i="1"/>
  <c r="C15" i="1" s="1"/>
  <c r="C19" i="1" s="1"/>
  <c r="E19" i="1" s="1"/>
  <c r="K19" i="1" s="1"/>
  <c r="L19" i="1" s="1"/>
  <c r="O19" i="1" s="1"/>
  <c r="F19" i="1" s="1"/>
  <c r="F22" i="1" s="1"/>
  <c r="Q7" i="1"/>
  <c r="C7" i="1" s="1"/>
  <c r="E7" i="1" s="1"/>
  <c r="K7" i="1" s="1"/>
  <c r="L7" i="1" s="1"/>
  <c r="H7" i="1" s="1"/>
  <c r="Q10" i="1"/>
  <c r="C10" i="1" s="1"/>
  <c r="E10" i="1" s="1"/>
  <c r="K10" i="1" s="1"/>
  <c r="L10" i="1" s="1"/>
  <c r="Q9" i="1"/>
  <c r="C9" i="1" s="1"/>
  <c r="E9" i="1" s="1"/>
  <c r="K9" i="1" s="1"/>
  <c r="L9" i="1" s="1"/>
  <c r="E14" i="1"/>
  <c r="K14" i="1" s="1"/>
  <c r="L14" i="1" s="1"/>
  <c r="G11" i="2" l="1"/>
  <c r="H10" i="2"/>
  <c r="E15" i="1"/>
  <c r="K15" i="1" s="1"/>
  <c r="L15" i="1" s="1"/>
  <c r="H9" i="1"/>
  <c r="G10" i="1"/>
  <c r="G12" i="2" l="1"/>
  <c r="H11" i="2"/>
  <c r="G11" i="1"/>
  <c r="H10" i="1"/>
  <c r="G13" i="2" l="1"/>
  <c r="H12" i="2"/>
  <c r="G12" i="1"/>
  <c r="H11" i="1"/>
  <c r="G14" i="2" l="1"/>
  <c r="H13" i="2"/>
  <c r="G13" i="1"/>
  <c r="H12" i="1"/>
  <c r="G15" i="2" l="1"/>
  <c r="H15" i="2" s="1"/>
  <c r="H14" i="2"/>
  <c r="G14" i="1"/>
  <c r="H13" i="1"/>
  <c r="H16" i="2" l="1"/>
  <c r="F21" i="2" s="1"/>
  <c r="F32" i="2" s="1"/>
  <c r="G15" i="1"/>
  <c r="H15" i="1" s="1"/>
  <c r="H14" i="1"/>
  <c r="F23" i="2" l="1"/>
  <c r="F24" i="2" s="1"/>
  <c r="F33" i="2" s="1"/>
  <c r="F34" i="2" s="1"/>
  <c r="H16" i="1"/>
  <c r="F21" i="1" s="1"/>
  <c r="G33" i="2" l="1"/>
  <c r="F45" i="2"/>
  <c r="F39" i="2"/>
  <c r="G34" i="2"/>
  <c r="G32" i="2"/>
  <c r="F32" i="1"/>
  <c r="F23" i="1"/>
  <c r="F24" i="1" s="1"/>
  <c r="F33" i="1" s="1"/>
  <c r="A6" i="2" l="1"/>
  <c r="F40" i="2"/>
  <c r="F41" i="2" s="1"/>
  <c r="F42" i="2" s="1"/>
  <c r="F43" i="2" s="1"/>
  <c r="F34" i="1"/>
  <c r="F45" i="1" s="1"/>
  <c r="F39" i="1" l="1"/>
  <c r="G34" i="1"/>
  <c r="G32" i="1"/>
  <c r="G33" i="1"/>
  <c r="A6" i="1" l="1"/>
  <c r="F40" i="1"/>
  <c r="F41" i="1" s="1"/>
  <c r="F42" i="1" s="1"/>
  <c r="F43" i="1" s="1"/>
</calcChain>
</file>

<file path=xl/sharedStrings.xml><?xml version="1.0" encoding="utf-8"?>
<sst xmlns="http://schemas.openxmlformats.org/spreadsheetml/2006/main" count="121" uniqueCount="50">
  <si>
    <t>!!! Заполнить только 4 клетки, выделенные жёлтым. Далее рачёт делается автоматически</t>
  </si>
  <si>
    <t>I. Расчёт рыночной стоимости методом ДДП</t>
  </si>
  <si>
    <t>1. Расчёт стоимости в холдинговый период</t>
  </si>
  <si>
    <t>год</t>
  </si>
  <si>
    <t>Ставка капитализации, отн.ед. в год</t>
  </si>
  <si>
    <t>Темп роста стоимости, отн. ед. в год</t>
  </si>
  <si>
    <t>Ставка дисконтирования, отн. ед. в год</t>
  </si>
  <si>
    <t>Темп роста ЧОД, отн. ед. в год</t>
  </si>
  <si>
    <t>ЧОД , руб.</t>
  </si>
  <si>
    <t>Дисконтированная стоимость, руб.</t>
  </si>
  <si>
    <t>1+СД</t>
  </si>
  <si>
    <t>ИТОГО</t>
  </si>
  <si>
    <t>Стоимость холдингового периода</t>
  </si>
  <si>
    <t>2. Расчёт терминального коэффициента</t>
  </si>
  <si>
    <t>Ставка дисконтирования, отн. ед.</t>
  </si>
  <si>
    <t>Терминальный коэффициент, отн. ед.</t>
  </si>
  <si>
    <t>3. Расчёт рыночной стоимости методом ДДП</t>
  </si>
  <si>
    <t>Стоимость холдингового периода, руб.</t>
  </si>
  <si>
    <t>Рыночная стоимость = Стоимость холдингового периода : (1 - Терминальный Коэффициент), руб.</t>
  </si>
  <si>
    <t>Стоимость реверсии =  Рыночная стоимость - Стоимость холдингового периода, руб.</t>
  </si>
  <si>
    <t>РЕЗУЛЬТАТЫ</t>
  </si>
  <si>
    <t>Исходные данные для расчёта</t>
  </si>
  <si>
    <t>ЧОД первого года холдингового периода, руб.</t>
  </si>
  <si>
    <t>Ставка капитализации, отн. ед. в год</t>
  </si>
  <si>
    <t>Темп роста стоимости, отн.ед. в год</t>
  </si>
  <si>
    <t>Результаты</t>
  </si>
  <si>
    <t>Стоимость реверсии, руб.</t>
  </si>
  <si>
    <t>Рыночная стоимость,  полученная методом ДДП, руб.</t>
  </si>
  <si>
    <t>Рыночная стоимость</t>
  </si>
  <si>
    <t>II. Расчёт рыночной стоимости методом ПК</t>
  </si>
  <si>
    <t>Не стабилизированный ЧОД первого года холдингового периода</t>
  </si>
  <si>
    <t>Рыночная стоимость, полученная методом ПК на основании не стабилизированного ЧОД первого года холдингового периода</t>
  </si>
  <si>
    <t>Коэффициент стабилизации ЧОД в методе ПК, отн. ед.</t>
  </si>
  <si>
    <t>Стабилизированный ЧОД, руб.</t>
  </si>
  <si>
    <t>Рыночная стоимость, полученная методом ПК на основании стабилизированного ЧОД первого года холдингового периода</t>
  </si>
  <si>
    <t>Доля рыночной стоимости, обеспечиваемая капитализацией ЧОД первого года холдингового периода</t>
  </si>
  <si>
    <t>Доля рыночной стоимости, обеспечиваемая ожидаемыми темпами роста стоимости и ЧОД</t>
  </si>
  <si>
    <t>(1+СД)СТЕП.ГОД-0,5</t>
  </si>
  <si>
    <t>(1+ТЕМП.РОСТА.ЧОД)</t>
  </si>
  <si>
    <t>(1+ТЕМП.РОСТА.ЧОД)СТЕП.ГОД-1</t>
  </si>
  <si>
    <t>(1+ТЕМП.РОСТА.СТ-ТИ)</t>
  </si>
  <si>
    <t>(1+ТЕМП.РОСТА.СТ-ТИ)СТЕП.ГОД-1</t>
  </si>
  <si>
    <t>(1+ТЕМП.РОСТА.ЧОД)СТЕП.ГОД-1 / (1+ТЕМП.РОСТА.СТ-ТИ)СТЕП.ГОД-1</t>
  </si>
  <si>
    <t>(1+СД)СТЕП.ГОД</t>
  </si>
  <si>
    <t>(1+ТЕМП.РОСТА.СТ-ТИ)СТЕП.ГОД-1 / (1+СД)СТЕП.ГОД</t>
  </si>
  <si>
    <t>Служебная информация. НЕ ТРОГАТЬ!!!</t>
  </si>
  <si>
    <t xml:space="preserve"> </t>
  </si>
  <si>
    <t>КстабЧОД =</t>
  </si>
  <si>
    <t>Коэффициент капитализации = отношение ЧОД первого года прогнозного периода к Рыночной стоимости, полученной методом ДДП</t>
  </si>
  <si>
    <t>III. 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</si>
</sst>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0"/>
    <numFmt numFmtId="166" formatCode="_-* #,##0\ _₽_-;\-* #,##0\ _₽_-;_-* &quot;-&quot;??\ _₽_-;_-@_-"/>
    <numFmt numFmtId="167" formatCode="0.000"/>
    <numFmt numFmtId="168" formatCode="_-* #,##0.0000\ _₽_-;\-* #,##0.00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3" borderId="2" xfId="0" applyNumberFormat="1" applyFont="1" applyFill="1" applyBorder="1"/>
    <xf numFmtId="2" fontId="6" fillId="3" borderId="2" xfId="0" applyNumberFormat="1" applyFont="1" applyFill="1" applyBorder="1"/>
    <xf numFmtId="2" fontId="6" fillId="3" borderId="2" xfId="0" applyNumberFormat="1" applyFont="1" applyFill="1" applyBorder="1" applyAlignment="1">
      <alignment vertical="center"/>
    </xf>
    <xf numFmtId="166" fontId="6" fillId="3" borderId="2" xfId="1" applyNumberFormat="1" applyFont="1" applyFill="1" applyBorder="1"/>
    <xf numFmtId="166" fontId="3" fillId="0" borderId="2" xfId="1" applyNumberFormat="1" applyFont="1" applyBorder="1"/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2" xfId="0" applyNumberFormat="1" applyFont="1" applyBorder="1" applyAlignment="1">
      <alignment vertical="center"/>
    </xf>
    <xf numFmtId="166" fontId="1" fillId="0" borderId="2" xfId="1" applyNumberFormat="1" applyFont="1" applyBorder="1"/>
    <xf numFmtId="0" fontId="3" fillId="0" borderId="2" xfId="0" applyFont="1" applyBorder="1"/>
    <xf numFmtId="166" fontId="6" fillId="2" borderId="2" xfId="1" applyNumberFormat="1" applyFont="1" applyFill="1" applyBorder="1"/>
    <xf numFmtId="166" fontId="0" fillId="0" borderId="2" xfId="1" applyNumberFormat="1" applyFont="1" applyBorder="1"/>
    <xf numFmtId="168" fontId="0" fillId="0" borderId="2" xfId="1" applyNumberFormat="1" applyFont="1" applyBorder="1"/>
    <xf numFmtId="43" fontId="0" fillId="0" borderId="2" xfId="1" applyFont="1" applyBorder="1"/>
    <xf numFmtId="0" fontId="0" fillId="3" borderId="2" xfId="0" applyFill="1" applyBorder="1"/>
    <xf numFmtId="167" fontId="0" fillId="3" borderId="2" xfId="0" applyNumberFormat="1" applyFill="1" applyBorder="1"/>
    <xf numFmtId="2" fontId="0" fillId="3" borderId="2" xfId="0" applyNumberFormat="1" applyFill="1" applyBorder="1"/>
    <xf numFmtId="166" fontId="6" fillId="2" borderId="2" xfId="1" applyNumberFormat="1" applyFont="1" applyFill="1" applyBorder="1" applyAlignment="1">
      <alignment vertical="center"/>
    </xf>
    <xf numFmtId="43" fontId="0" fillId="0" borderId="0" xfId="1" applyFont="1"/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8" fillId="0" borderId="0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166" fontId="0" fillId="0" borderId="0" xfId="1" applyNumberFormat="1" applyFont="1"/>
    <xf numFmtId="9" fontId="0" fillId="0" borderId="0" xfId="2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67" fontId="7" fillId="3" borderId="2" xfId="0" applyNumberFormat="1" applyFont="1" applyFill="1" applyBorder="1"/>
    <xf numFmtId="2" fontId="7" fillId="3" borderId="2" xfId="0" applyNumberFormat="1" applyFont="1" applyFill="1" applyBorder="1"/>
    <xf numFmtId="165" fontId="6" fillId="0" borderId="2" xfId="0" applyNumberFormat="1" applyFont="1" applyBorder="1"/>
    <xf numFmtId="43" fontId="3" fillId="0" borderId="4" xfId="1" applyFont="1" applyBorder="1" applyAlignment="1"/>
    <xf numFmtId="0" fontId="3" fillId="0" borderId="4" xfId="0" applyFont="1" applyBorder="1" applyAlignment="1"/>
    <xf numFmtId="0" fontId="0" fillId="0" borderId="4" xfId="0" applyBorder="1" applyAlignment="1"/>
    <xf numFmtId="0" fontId="4" fillId="2" borderId="0" xfId="0" applyFont="1" applyFill="1" applyAlignment="1"/>
    <xf numFmtId="0" fontId="3" fillId="0" borderId="0" xfId="0" applyFont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3" fillId="0" borderId="0" xfId="0" applyFont="1" applyBorder="1" applyAlignment="1"/>
    <xf numFmtId="0" fontId="0" fillId="0" borderId="0" xfId="0" applyBorder="1" applyAlignment="1"/>
    <xf numFmtId="43" fontId="3" fillId="0" borderId="0" xfId="1" applyFont="1" applyBorder="1" applyAlignment="1"/>
    <xf numFmtId="43" fontId="0" fillId="0" borderId="0" xfId="1" applyFont="1" applyBorder="1" applyAlignment="1"/>
    <xf numFmtId="9" fontId="6" fillId="2" borderId="2" xfId="2" applyFont="1" applyFill="1" applyBorder="1" applyAlignment="1">
      <alignment vertical="center"/>
    </xf>
    <xf numFmtId="43" fontId="3" fillId="0" borderId="2" xfId="1" applyFont="1" applyBorder="1" applyAlignment="1"/>
    <xf numFmtId="0" fontId="10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43" fontId="3" fillId="2" borderId="3" xfId="1" applyFont="1" applyFill="1" applyBorder="1" applyAlignment="1">
      <alignment vertical="top" wrapText="1"/>
    </xf>
    <xf numFmtId="43" fontId="3" fillId="2" borderId="4" xfId="1" applyFont="1" applyFill="1" applyBorder="1" applyAlignment="1">
      <alignment vertical="top" wrapText="1"/>
    </xf>
    <xf numFmtId="43" fontId="3" fillId="2" borderId="5" xfId="1" applyFont="1" applyFill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166" fontId="6" fillId="2" borderId="2" xfId="1" applyNumberFormat="1" applyFont="1" applyFill="1" applyBorder="1" applyAlignment="1">
      <alignment vertical="center"/>
    </xf>
    <xf numFmtId="166" fontId="0" fillId="0" borderId="2" xfId="0" applyNumberFormat="1" applyBorder="1" applyAlignment="1"/>
    <xf numFmtId="43" fontId="3" fillId="0" borderId="7" xfId="1" applyFont="1" applyBorder="1" applyAlignment="1"/>
    <xf numFmtId="0" fontId="0" fillId="0" borderId="7" xfId="0" applyBorder="1" applyAlignment="1"/>
    <xf numFmtId="164" fontId="6" fillId="2" borderId="2" xfId="1" applyNumberFormat="1" applyFont="1" applyFill="1" applyBorder="1" applyAlignment="1">
      <alignment vertical="center"/>
    </xf>
    <xf numFmtId="164" fontId="0" fillId="0" borderId="2" xfId="0" applyNumberFormat="1" applyBorder="1" applyAlignment="1"/>
    <xf numFmtId="0" fontId="3" fillId="0" borderId="2" xfId="0" applyFont="1" applyBorder="1" applyAlignment="1">
      <alignment horizontal="center" vertical="center"/>
    </xf>
    <xf numFmtId="43" fontId="6" fillId="2" borderId="6" xfId="1" applyFont="1" applyFill="1" applyBorder="1" applyAlignment="1">
      <alignment vertical="center"/>
    </xf>
    <xf numFmtId="0" fontId="0" fillId="0" borderId="0" xfId="0" applyAlignment="1"/>
    <xf numFmtId="43" fontId="6" fillId="2" borderId="2" xfId="1" applyNumberFormat="1" applyFont="1" applyFill="1" applyBorder="1" applyAlignment="1">
      <alignment vertical="center"/>
    </xf>
    <xf numFmtId="43" fontId="0" fillId="0" borderId="2" xfId="0" applyNumberFormat="1" applyBorder="1" applyAlignment="1"/>
    <xf numFmtId="0" fontId="5" fillId="0" borderId="0" xfId="0" applyFont="1" applyAlignment="1">
      <alignment vertical="center"/>
    </xf>
    <xf numFmtId="43" fontId="3" fillId="2" borderId="2" xfId="1" applyFont="1" applyFill="1" applyBorder="1" applyAlignment="1"/>
    <xf numFmtId="43" fontId="3" fillId="0" borderId="3" xfId="1" applyFont="1" applyBorder="1" applyAlignment="1">
      <alignment wrapText="1"/>
    </xf>
    <xf numFmtId="43" fontId="3" fillId="0" borderId="4" xfId="1" applyFont="1" applyBorder="1" applyAlignment="1">
      <alignment wrapText="1"/>
    </xf>
    <xf numFmtId="43" fontId="3" fillId="0" borderId="5" xfId="1" applyFont="1" applyBorder="1" applyAlignment="1">
      <alignment wrapText="1"/>
    </xf>
    <xf numFmtId="9" fontId="0" fillId="0" borderId="2" xfId="2" applyFont="1" applyBorder="1" applyAlignment="1"/>
    <xf numFmtId="164" fontId="0" fillId="0" borderId="2" xfId="1" applyNumberFormat="1" applyFont="1" applyBorder="1" applyAlignment="1"/>
    <xf numFmtId="43" fontId="3" fillId="2" borderId="3" xfId="1" applyFont="1" applyFill="1" applyBorder="1" applyAlignment="1">
      <alignment wrapText="1"/>
    </xf>
    <xf numFmtId="43" fontId="3" fillId="2" borderId="4" xfId="1" applyFont="1" applyFill="1" applyBorder="1" applyAlignment="1">
      <alignment wrapText="1"/>
    </xf>
    <xf numFmtId="43" fontId="3" fillId="2" borderId="5" xfId="1" applyFont="1" applyFill="1" applyBorder="1" applyAlignment="1">
      <alignment wrapText="1"/>
    </xf>
    <xf numFmtId="43" fontId="3" fillId="0" borderId="4" xfId="1" applyFont="1" applyBorder="1" applyAlignment="1"/>
    <xf numFmtId="0" fontId="0" fillId="0" borderId="4" xfId="0" applyBorder="1" applyAlignme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zoomScale="130" zoomScaleNormal="130" workbookViewId="0">
      <selection activeCell="F5" sqref="F5"/>
    </sheetView>
  </sheetViews>
  <sheetFormatPr defaultRowHeight="15" x14ac:dyDescent="0.25"/>
  <cols>
    <col min="1" max="1" width="12.28515625" style="3" bestFit="1" customWidth="1"/>
    <col min="2" max="2" width="9.5703125" bestFit="1" customWidth="1"/>
    <col min="3" max="3" width="16.28515625" customWidth="1"/>
    <col min="4" max="4" width="13.5703125" customWidth="1"/>
    <col min="5" max="5" width="17.42578125" customWidth="1"/>
    <col min="6" max="6" width="28" style="2" customWidth="1"/>
    <col min="7" max="7" width="22.42578125" customWidth="1"/>
    <col min="8" max="8" width="20.5703125" customWidth="1"/>
    <col min="9" max="9" width="15" customWidth="1"/>
    <col min="12" max="12" width="16.85546875" customWidth="1"/>
    <col min="13" max="13" width="17.7109375" customWidth="1"/>
    <col min="14" max="14" width="27" customWidth="1"/>
    <col min="15" max="15" width="19" customWidth="1"/>
    <col min="16" max="16" width="25.7109375" customWidth="1"/>
    <col min="17" max="17" width="28.42578125" customWidth="1"/>
  </cols>
  <sheetData>
    <row r="2" spans="1:17" ht="23.25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7" ht="18.75" x14ac:dyDescent="0.25">
      <c r="A3" s="1" t="s">
        <v>1</v>
      </c>
    </row>
    <row r="4" spans="1:17" x14ac:dyDescent="0.25">
      <c r="B4" s="49" t="s">
        <v>2</v>
      </c>
      <c r="C4" s="50"/>
      <c r="D4" s="50"/>
      <c r="E4" s="50"/>
      <c r="F4" s="50"/>
      <c r="G4" s="50"/>
      <c r="H4" s="50"/>
      <c r="K4" s="59" t="s">
        <v>45</v>
      </c>
      <c r="L4" s="60"/>
      <c r="M4" s="60"/>
      <c r="N4" s="60"/>
      <c r="O4" s="60"/>
      <c r="P4" s="60"/>
      <c r="Q4" s="61"/>
    </row>
    <row r="5" spans="1:17" ht="40.5" customHeight="1" x14ac:dyDescent="0.25">
      <c r="A5" s="4" t="s">
        <v>47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6" t="s">
        <v>9</v>
      </c>
      <c r="K5" s="38" t="s">
        <v>10</v>
      </c>
      <c r="L5" s="39" t="s">
        <v>37</v>
      </c>
      <c r="M5" s="39" t="s">
        <v>38</v>
      </c>
      <c r="N5" s="39" t="s">
        <v>39</v>
      </c>
      <c r="O5" s="39" t="s">
        <v>40</v>
      </c>
      <c r="P5" s="39" t="s">
        <v>41</v>
      </c>
      <c r="Q5" s="38" t="s">
        <v>42</v>
      </c>
    </row>
    <row r="6" spans="1:17" s="14" customFormat="1" ht="21" x14ac:dyDescent="0.35">
      <c r="A6" s="7">
        <f>F39</f>
        <v>1.1201922552792489</v>
      </c>
      <c r="B6" s="8">
        <v>1</v>
      </c>
      <c r="C6" s="9">
        <v>0.1</v>
      </c>
      <c r="D6" s="10">
        <v>0.09</v>
      </c>
      <c r="E6" s="43">
        <f>D6+C6</f>
        <v>0.19</v>
      </c>
      <c r="F6" s="11">
        <v>0.06</v>
      </c>
      <c r="G6" s="12">
        <v>141022718</v>
      </c>
      <c r="H6" s="13">
        <f>G6/L6</f>
        <v>129275313.63743328</v>
      </c>
      <c r="K6" s="40">
        <f t="shared" ref="K6:K15" si="0">1+E6</f>
        <v>1.19</v>
      </c>
      <c r="L6" s="41">
        <f>POWER(K6,B6-0.5)</f>
        <v>1.0908712114635715</v>
      </c>
      <c r="M6" s="42">
        <f>1+F6</f>
        <v>1.06</v>
      </c>
      <c r="N6" s="42">
        <f>POWER(M6,B6-1)</f>
        <v>1</v>
      </c>
      <c r="O6" s="42">
        <f>1+D6</f>
        <v>1.0900000000000001</v>
      </c>
      <c r="P6" s="42">
        <f>POWER(O6,B6-1)</f>
        <v>1</v>
      </c>
      <c r="Q6" s="42">
        <f>N6/P6</f>
        <v>1</v>
      </c>
    </row>
    <row r="7" spans="1:17" x14ac:dyDescent="0.25">
      <c r="B7" s="15">
        <v>2</v>
      </c>
      <c r="C7" s="16">
        <f>C6*Q7</f>
        <v>9.7247706422018354E-2</v>
      </c>
      <c r="D7" s="17">
        <f>D6</f>
        <v>0.09</v>
      </c>
      <c r="E7" s="16">
        <f t="shared" ref="E7:E15" si="1">D7+C7</f>
        <v>0.18724770642201835</v>
      </c>
      <c r="F7" s="18">
        <f>F6</f>
        <v>0.06</v>
      </c>
      <c r="G7" s="19">
        <f>G6*(1+F6)</f>
        <v>149484081.08000001</v>
      </c>
      <c r="H7" s="13">
        <f t="shared" ref="H7:H15" si="2">G7/L7</f>
        <v>115553455.51247716</v>
      </c>
      <c r="K7" s="25">
        <f t="shared" si="0"/>
        <v>1.1872477064220184</v>
      </c>
      <c r="L7" s="26">
        <f t="shared" ref="L7:L15" si="3">POWER(K7,B7-0.5)</f>
        <v>1.2936357499396383</v>
      </c>
      <c r="M7" s="27">
        <f t="shared" ref="M7:M15" si="4">1+F7</f>
        <v>1.06</v>
      </c>
      <c r="N7" s="27">
        <f t="shared" ref="N7:N15" si="5">POWER(M7,B7-1)</f>
        <v>1.06</v>
      </c>
      <c r="O7" s="27">
        <f t="shared" ref="O7:O15" si="6">1+D7</f>
        <v>1.0900000000000001</v>
      </c>
      <c r="P7" s="27">
        <f t="shared" ref="P7:P15" si="7">POWER(O7,B7-1)</f>
        <v>1.0900000000000001</v>
      </c>
      <c r="Q7" s="27">
        <f t="shared" ref="Q7:Q15" si="8">N7/P7</f>
        <v>0.97247706422018343</v>
      </c>
    </row>
    <row r="8" spans="1:17" x14ac:dyDescent="0.25">
      <c r="B8" s="15">
        <v>3</v>
      </c>
      <c r="C8" s="16">
        <f>C6*Q8</f>
        <v>9.4571164043430689E-2</v>
      </c>
      <c r="D8" s="17">
        <f>D6</f>
        <v>0.09</v>
      </c>
      <c r="E8" s="16">
        <f t="shared" si="1"/>
        <v>0.18457116404343069</v>
      </c>
      <c r="F8" s="18">
        <f>F6</f>
        <v>0.06</v>
      </c>
      <c r="G8" s="19">
        <f t="shared" ref="G8:G15" si="9">G7*(1+F7)</f>
        <v>158453125.94480002</v>
      </c>
      <c r="H8" s="13">
        <f t="shared" si="2"/>
        <v>103752344.7335974</v>
      </c>
      <c r="K8" s="25">
        <f t="shared" si="0"/>
        <v>1.1845711640434307</v>
      </c>
      <c r="L8" s="26">
        <f t="shared" si="3"/>
        <v>1.5272245302181517</v>
      </c>
      <c r="M8" s="27">
        <f t="shared" si="4"/>
        <v>1.06</v>
      </c>
      <c r="N8" s="27">
        <f t="shared" si="5"/>
        <v>1.1236000000000002</v>
      </c>
      <c r="O8" s="27">
        <f t="shared" si="6"/>
        <v>1.0900000000000001</v>
      </c>
      <c r="P8" s="27">
        <f t="shared" si="7"/>
        <v>1.1881000000000002</v>
      </c>
      <c r="Q8" s="27">
        <f t="shared" si="8"/>
        <v>0.94571164043430689</v>
      </c>
    </row>
    <row r="9" spans="1:17" x14ac:dyDescent="0.25">
      <c r="B9" s="15">
        <v>4</v>
      </c>
      <c r="C9" s="16">
        <f>C6*Q9</f>
        <v>9.1968287968840864E-2</v>
      </c>
      <c r="D9" s="17">
        <f>D6</f>
        <v>0.09</v>
      </c>
      <c r="E9" s="16">
        <f t="shared" si="1"/>
        <v>0.18196828796884085</v>
      </c>
      <c r="F9" s="18">
        <f>F6</f>
        <v>0.06</v>
      </c>
      <c r="G9" s="19">
        <f t="shared" si="9"/>
        <v>167960313.50148803</v>
      </c>
      <c r="H9" s="13">
        <f t="shared" si="2"/>
        <v>93559154.913057983</v>
      </c>
      <c r="K9" s="25">
        <f t="shared" si="0"/>
        <v>1.1819682879688409</v>
      </c>
      <c r="L9" s="26">
        <f t="shared" si="3"/>
        <v>1.7952311952536237</v>
      </c>
      <c r="M9" s="27">
        <f t="shared" si="4"/>
        <v>1.06</v>
      </c>
      <c r="N9" s="27">
        <f t="shared" si="5"/>
        <v>1.1910160000000003</v>
      </c>
      <c r="O9" s="27">
        <f t="shared" si="6"/>
        <v>1.0900000000000001</v>
      </c>
      <c r="P9" s="27">
        <f t="shared" si="7"/>
        <v>1.2950290000000002</v>
      </c>
      <c r="Q9" s="27">
        <f t="shared" si="8"/>
        <v>0.91968287968840856</v>
      </c>
    </row>
    <row r="10" spans="1:17" x14ac:dyDescent="0.25">
      <c r="B10" s="15">
        <v>5</v>
      </c>
      <c r="C10" s="16">
        <f>C6*Q10</f>
        <v>8.9437050685294783E-2</v>
      </c>
      <c r="D10" s="17">
        <f>D6</f>
        <v>0.09</v>
      </c>
      <c r="E10" s="16">
        <f t="shared" si="1"/>
        <v>0.17943705068529478</v>
      </c>
      <c r="F10" s="18">
        <f>F6</f>
        <v>0.06</v>
      </c>
      <c r="G10" s="19">
        <f t="shared" si="9"/>
        <v>178037932.31157732</v>
      </c>
      <c r="H10" s="13">
        <f t="shared" si="2"/>
        <v>84718077.631249443</v>
      </c>
      <c r="K10" s="25">
        <f t="shared" si="0"/>
        <v>1.1794370506852947</v>
      </c>
      <c r="L10" s="26">
        <f t="shared" si="3"/>
        <v>2.1015341387527608</v>
      </c>
      <c r="M10" s="27">
        <f t="shared" si="4"/>
        <v>1.06</v>
      </c>
      <c r="N10" s="27">
        <f t="shared" si="5"/>
        <v>1.2624769600000003</v>
      </c>
      <c r="O10" s="27">
        <f t="shared" si="6"/>
        <v>1.0900000000000001</v>
      </c>
      <c r="P10" s="27">
        <f t="shared" si="7"/>
        <v>1.4115816100000003</v>
      </c>
      <c r="Q10" s="27">
        <f t="shared" si="8"/>
        <v>0.89437050685294783</v>
      </c>
    </row>
    <row r="11" spans="1:17" x14ac:dyDescent="0.25">
      <c r="B11" s="15">
        <v>6</v>
      </c>
      <c r="C11" s="16">
        <f>C6*Q11</f>
        <v>8.6975480482947232E-2</v>
      </c>
      <c r="D11" s="17">
        <f>D6</f>
        <v>0.09</v>
      </c>
      <c r="E11" s="16">
        <f t="shared" si="1"/>
        <v>0.17697548048294723</v>
      </c>
      <c r="F11" s="18">
        <f>F6</f>
        <v>0.06</v>
      </c>
      <c r="G11" s="19">
        <f t="shared" si="9"/>
        <v>188720208.25027198</v>
      </c>
      <c r="H11" s="13">
        <f t="shared" si="2"/>
        <v>77018955.080315918</v>
      </c>
      <c r="K11" s="25">
        <f t="shared" si="0"/>
        <v>1.1769754804829473</v>
      </c>
      <c r="L11" s="26">
        <f t="shared" si="3"/>
        <v>2.4503086032973727</v>
      </c>
      <c r="M11" s="27">
        <f t="shared" si="4"/>
        <v>1.06</v>
      </c>
      <c r="N11" s="27">
        <f t="shared" si="5"/>
        <v>1.3382255776000005</v>
      </c>
      <c r="O11" s="27">
        <f t="shared" si="6"/>
        <v>1.0900000000000001</v>
      </c>
      <c r="P11" s="27">
        <f t="shared" si="7"/>
        <v>1.5386239549000005</v>
      </c>
      <c r="Q11" s="27">
        <f t="shared" si="8"/>
        <v>0.86975480482947221</v>
      </c>
    </row>
    <row r="12" spans="1:17" x14ac:dyDescent="0.25">
      <c r="B12" s="15">
        <v>7</v>
      </c>
      <c r="C12" s="16">
        <f>C6*Q12</f>
        <v>8.4581659919196375E-2</v>
      </c>
      <c r="D12" s="17">
        <f>D6</f>
        <v>0.09</v>
      </c>
      <c r="E12" s="16">
        <f t="shared" si="1"/>
        <v>0.17458165991919639</v>
      </c>
      <c r="F12" s="18">
        <f>F6</f>
        <v>0.06</v>
      </c>
      <c r="G12" s="19">
        <f t="shared" si="9"/>
        <v>200043420.74528831</v>
      </c>
      <c r="H12" s="13">
        <f t="shared" si="2"/>
        <v>70288353.82330212</v>
      </c>
      <c r="K12" s="25">
        <f t="shared" si="0"/>
        <v>1.1745816599191965</v>
      </c>
      <c r="L12" s="26">
        <f t="shared" si="3"/>
        <v>2.8460393488255171</v>
      </c>
      <c r="M12" s="27">
        <f t="shared" si="4"/>
        <v>1.06</v>
      </c>
      <c r="N12" s="27">
        <f t="shared" si="5"/>
        <v>1.4185191122560006</v>
      </c>
      <c r="O12" s="27">
        <f t="shared" si="6"/>
        <v>1.0900000000000001</v>
      </c>
      <c r="P12" s="27">
        <f t="shared" si="7"/>
        <v>1.6771001108410006</v>
      </c>
      <c r="Q12" s="27">
        <f t="shared" si="8"/>
        <v>0.84581659919196372</v>
      </c>
    </row>
    <row r="13" spans="1:17" x14ac:dyDescent="0.25">
      <c r="B13" s="15">
        <v>8</v>
      </c>
      <c r="C13" s="16">
        <f>C6*Q13</f>
        <v>8.2253724325090066E-2</v>
      </c>
      <c r="D13" s="17">
        <f>D6</f>
        <v>0.09</v>
      </c>
      <c r="E13" s="16">
        <f t="shared" si="1"/>
        <v>0.17225372432509006</v>
      </c>
      <c r="F13" s="18">
        <f>F6</f>
        <v>0.06</v>
      </c>
      <c r="G13" s="19">
        <f t="shared" si="9"/>
        <v>212046025.99000561</v>
      </c>
      <c r="H13" s="13">
        <f t="shared" si="2"/>
        <v>64382521.076149695</v>
      </c>
      <c r="K13" s="25">
        <f t="shared" si="0"/>
        <v>1.1722537243250901</v>
      </c>
      <c r="L13" s="26">
        <f t="shared" si="3"/>
        <v>3.2935340593327185</v>
      </c>
      <c r="M13" s="27">
        <f t="shared" si="4"/>
        <v>1.06</v>
      </c>
      <c r="N13" s="27">
        <f t="shared" si="5"/>
        <v>1.5036302589913608</v>
      </c>
      <c r="O13" s="27">
        <f t="shared" si="6"/>
        <v>1.0900000000000001</v>
      </c>
      <c r="P13" s="27">
        <f t="shared" si="7"/>
        <v>1.8280391208166906</v>
      </c>
      <c r="Q13" s="27">
        <f t="shared" si="8"/>
        <v>0.82253724325090061</v>
      </c>
    </row>
    <row r="14" spans="1:17" x14ac:dyDescent="0.25">
      <c r="B14" s="15">
        <v>9</v>
      </c>
      <c r="C14" s="16">
        <f>C6*Q14</f>
        <v>7.9989860352839878E-2</v>
      </c>
      <c r="D14" s="17">
        <f>D6</f>
        <v>0.09</v>
      </c>
      <c r="E14" s="16">
        <f t="shared" si="1"/>
        <v>0.16998986035283986</v>
      </c>
      <c r="F14" s="18">
        <f>F6</f>
        <v>0.06</v>
      </c>
      <c r="G14" s="19">
        <f t="shared" si="9"/>
        <v>224768787.54940596</v>
      </c>
      <c r="H14" s="13">
        <f t="shared" si="2"/>
        <v>59181800.018268764</v>
      </c>
      <c r="K14" s="25">
        <f t="shared" si="0"/>
        <v>1.1699898603528398</v>
      </c>
      <c r="L14" s="26">
        <f t="shared" si="3"/>
        <v>3.797937667999661</v>
      </c>
      <c r="M14" s="27">
        <f t="shared" si="4"/>
        <v>1.06</v>
      </c>
      <c r="N14" s="27">
        <f t="shared" si="5"/>
        <v>1.5938480745308423</v>
      </c>
      <c r="O14" s="27">
        <f t="shared" si="6"/>
        <v>1.0900000000000001</v>
      </c>
      <c r="P14" s="27">
        <f t="shared" si="7"/>
        <v>1.9925626416901929</v>
      </c>
      <c r="Q14" s="27">
        <f t="shared" si="8"/>
        <v>0.7998986035283987</v>
      </c>
    </row>
    <row r="15" spans="1:17" x14ac:dyDescent="0.25">
      <c r="B15" s="15">
        <v>10</v>
      </c>
      <c r="C15" s="16">
        <f>C6*Q15</f>
        <v>7.7788304563312163E-2</v>
      </c>
      <c r="D15" s="17">
        <f>D6</f>
        <v>0.09</v>
      </c>
      <c r="E15" s="16">
        <f t="shared" si="1"/>
        <v>0.16778830456331217</v>
      </c>
      <c r="F15" s="18">
        <f>F6</f>
        <v>0.06</v>
      </c>
      <c r="G15" s="19">
        <f t="shared" si="9"/>
        <v>238254914.80237034</v>
      </c>
      <c r="H15" s="13">
        <f t="shared" si="2"/>
        <v>54586181.419646449</v>
      </c>
      <c r="K15" s="25">
        <f t="shared" si="0"/>
        <v>1.1677883045633122</v>
      </c>
      <c r="L15" s="26">
        <f t="shared" si="3"/>
        <v>4.3647477915833575</v>
      </c>
      <c r="M15" s="27">
        <f t="shared" si="4"/>
        <v>1.06</v>
      </c>
      <c r="N15" s="27">
        <f t="shared" si="5"/>
        <v>1.6894789590026928</v>
      </c>
      <c r="O15" s="27">
        <f t="shared" si="6"/>
        <v>1.0900000000000001</v>
      </c>
      <c r="P15" s="27">
        <f t="shared" si="7"/>
        <v>2.1718932794423105</v>
      </c>
      <c r="Q15" s="27">
        <f t="shared" si="8"/>
        <v>0.77788304563312161</v>
      </c>
    </row>
    <row r="16" spans="1:17" ht="21" x14ac:dyDescent="0.35">
      <c r="B16" s="20" t="s">
        <v>11</v>
      </c>
      <c r="C16" s="51" t="s">
        <v>12</v>
      </c>
      <c r="D16" s="52"/>
      <c r="E16" s="52"/>
      <c r="F16" s="52"/>
      <c r="G16" s="52"/>
      <c r="H16" s="21">
        <f>SUM(H6:H15)</f>
        <v>852316157.84549832</v>
      </c>
    </row>
    <row r="17" spans="1:17" x14ac:dyDescent="0.25">
      <c r="B17" s="53" t="s">
        <v>13</v>
      </c>
      <c r="C17" s="54"/>
      <c r="D17" s="54"/>
      <c r="E17" s="54"/>
      <c r="F17" s="54"/>
      <c r="G17" s="54"/>
      <c r="H17" s="54"/>
      <c r="K17" s="59" t="s">
        <v>45</v>
      </c>
      <c r="L17" s="60"/>
      <c r="M17" s="60"/>
      <c r="N17" s="60"/>
      <c r="O17" s="60"/>
      <c r="P17" s="60"/>
      <c r="Q17" s="61"/>
    </row>
    <row r="18" spans="1:17" ht="45" x14ac:dyDescent="0.25">
      <c r="B18" s="5" t="s">
        <v>3</v>
      </c>
      <c r="C18" s="5" t="s">
        <v>4</v>
      </c>
      <c r="D18" s="5" t="s">
        <v>5</v>
      </c>
      <c r="E18" s="5" t="s">
        <v>14</v>
      </c>
      <c r="F18" s="72" t="s">
        <v>15</v>
      </c>
      <c r="G18" s="52"/>
      <c r="H18" s="52" t="s">
        <v>46</v>
      </c>
      <c r="K18" s="38" t="s">
        <v>10</v>
      </c>
      <c r="L18" s="39" t="s">
        <v>43</v>
      </c>
      <c r="M18" s="39" t="s">
        <v>40</v>
      </c>
      <c r="N18" s="39" t="s">
        <v>41</v>
      </c>
      <c r="O18" s="38" t="s">
        <v>44</v>
      </c>
      <c r="P18" s="25"/>
      <c r="Q18" s="25"/>
    </row>
    <row r="19" spans="1:17" ht="21" x14ac:dyDescent="0.25">
      <c r="B19" s="22">
        <v>10</v>
      </c>
      <c r="C19" s="23">
        <f>C15</f>
        <v>7.7788304563312163E-2</v>
      </c>
      <c r="D19" s="24">
        <f>D6</f>
        <v>0.09</v>
      </c>
      <c r="E19" s="23">
        <f t="shared" ref="E19" si="10">D19+C19</f>
        <v>0.16778830456331217</v>
      </c>
      <c r="F19" s="73">
        <f>O19</f>
        <v>0.46046568048885039</v>
      </c>
      <c r="G19" s="74"/>
      <c r="H19" s="74"/>
      <c r="K19" s="25">
        <f>1+E19</f>
        <v>1.1677883045633122</v>
      </c>
      <c r="L19" s="26">
        <f>POWER(K19,B19)</f>
        <v>4.7167321506708904</v>
      </c>
      <c r="M19" s="25">
        <f>1+D19</f>
        <v>1.0900000000000001</v>
      </c>
      <c r="N19" s="25">
        <f>POWER(M19,B19-1)</f>
        <v>2.1718932794423105</v>
      </c>
      <c r="O19" s="27">
        <f>N19/L19</f>
        <v>0.46046568048885039</v>
      </c>
      <c r="P19" s="27"/>
      <c r="Q19" s="25"/>
    </row>
    <row r="20" spans="1:17" x14ac:dyDescent="0.25">
      <c r="B20" s="55" t="s">
        <v>16</v>
      </c>
      <c r="C20" s="56"/>
      <c r="D20" s="56"/>
      <c r="E20" s="56"/>
      <c r="F20" s="56"/>
      <c r="G20" s="56"/>
      <c r="H20" s="56"/>
    </row>
    <row r="21" spans="1:17" ht="21" x14ac:dyDescent="0.25">
      <c r="B21" s="58" t="s">
        <v>17</v>
      </c>
      <c r="C21" s="58"/>
      <c r="D21" s="58"/>
      <c r="E21" s="58"/>
      <c r="F21" s="66">
        <f>H16</f>
        <v>852316157.84549832</v>
      </c>
      <c r="G21" s="67"/>
      <c r="H21" s="67"/>
    </row>
    <row r="22" spans="1:17" ht="21" x14ac:dyDescent="0.25">
      <c r="B22" s="58" t="s">
        <v>15</v>
      </c>
      <c r="C22" s="58"/>
      <c r="D22" s="58"/>
      <c r="E22" s="58"/>
      <c r="F22" s="73">
        <f>F19</f>
        <v>0.46046568048885039</v>
      </c>
      <c r="G22" s="74"/>
      <c r="H22" s="74"/>
    </row>
    <row r="23" spans="1:17" ht="30" customHeight="1" x14ac:dyDescent="0.25">
      <c r="B23" s="62" t="s">
        <v>18</v>
      </c>
      <c r="C23" s="63"/>
      <c r="D23" s="63"/>
      <c r="E23" s="64"/>
      <c r="F23" s="66">
        <f>F21/(1-F22)</f>
        <v>1579725565.2202954</v>
      </c>
      <c r="G23" s="67"/>
      <c r="H23" s="67"/>
      <c r="L23" s="30"/>
      <c r="M23" s="31"/>
    </row>
    <row r="24" spans="1:17" ht="32.25" customHeight="1" x14ac:dyDescent="0.25">
      <c r="B24" s="65" t="s">
        <v>19</v>
      </c>
      <c r="C24" s="65"/>
      <c r="D24" s="65"/>
      <c r="E24" s="65"/>
      <c r="F24" s="66">
        <f>F23-F21</f>
        <v>727409407.37479711</v>
      </c>
      <c r="G24" s="67"/>
      <c r="H24" s="67"/>
      <c r="L24" s="32"/>
    </row>
    <row r="25" spans="1:17" x14ac:dyDescent="0.25">
      <c r="B25" s="68" t="s">
        <v>20</v>
      </c>
      <c r="C25" s="69"/>
      <c r="D25" s="69"/>
      <c r="E25" s="69"/>
      <c r="F25" s="69"/>
      <c r="G25" s="69"/>
      <c r="H25" s="69"/>
      <c r="L25" s="30"/>
      <c r="M25" s="34"/>
    </row>
    <row r="26" spans="1:17" x14ac:dyDescent="0.25">
      <c r="B26" s="55" t="s">
        <v>21</v>
      </c>
      <c r="C26" s="55"/>
      <c r="D26" s="55"/>
      <c r="E26" s="55"/>
      <c r="F26" s="33"/>
      <c r="G26" s="29"/>
      <c r="H26" s="29"/>
      <c r="M26" s="34"/>
      <c r="N26" s="35"/>
    </row>
    <row r="27" spans="1:17" ht="21" x14ac:dyDescent="0.25">
      <c r="A27" s="36">
        <v>1</v>
      </c>
      <c r="B27" s="58" t="s">
        <v>22</v>
      </c>
      <c r="C27" s="58"/>
      <c r="D27" s="58"/>
      <c r="E27" s="58"/>
      <c r="F27" s="66">
        <f>G6</f>
        <v>141022718</v>
      </c>
      <c r="G27" s="67"/>
      <c r="H27" s="67"/>
      <c r="M27" s="34"/>
    </row>
    <row r="28" spans="1:17" ht="21" x14ac:dyDescent="0.25">
      <c r="A28" s="36">
        <v>2</v>
      </c>
      <c r="B28" s="58" t="s">
        <v>23</v>
      </c>
      <c r="C28" s="58"/>
      <c r="D28" s="58"/>
      <c r="E28" s="58"/>
      <c r="F28" s="70">
        <f>C6</f>
        <v>0.1</v>
      </c>
      <c r="G28" s="71"/>
      <c r="H28" s="71"/>
      <c r="M28" s="34">
        <f>M26/2</f>
        <v>0</v>
      </c>
    </row>
    <row r="29" spans="1:17" ht="21" x14ac:dyDescent="0.25">
      <c r="A29" s="36">
        <v>3</v>
      </c>
      <c r="B29" s="58" t="s">
        <v>24</v>
      </c>
      <c r="C29" s="58"/>
      <c r="D29" s="58"/>
      <c r="E29" s="58"/>
      <c r="F29" s="70">
        <f>D6</f>
        <v>0.09</v>
      </c>
      <c r="G29" s="71"/>
      <c r="H29" s="71"/>
      <c r="M29" s="34">
        <f>SUM(M27:M28)</f>
        <v>0</v>
      </c>
    </row>
    <row r="30" spans="1:17" ht="21" x14ac:dyDescent="0.25">
      <c r="A30" s="36">
        <v>4</v>
      </c>
      <c r="B30" s="58" t="s">
        <v>7</v>
      </c>
      <c r="C30" s="58"/>
      <c r="D30" s="58"/>
      <c r="E30" s="58"/>
      <c r="F30" s="70">
        <f>F6</f>
        <v>0.06</v>
      </c>
      <c r="G30" s="71"/>
      <c r="H30" s="71"/>
    </row>
    <row r="31" spans="1:17" x14ac:dyDescent="0.25">
      <c r="A31" s="36"/>
      <c r="B31" s="55" t="s">
        <v>25</v>
      </c>
      <c r="C31" s="55"/>
      <c r="D31" s="55"/>
      <c r="E31" s="55"/>
      <c r="F31" s="33"/>
      <c r="G31" s="29"/>
      <c r="H31" s="29"/>
    </row>
    <row r="32" spans="1:17" ht="21" x14ac:dyDescent="0.25">
      <c r="A32" s="36">
        <v>5</v>
      </c>
      <c r="B32" s="58" t="s">
        <v>17</v>
      </c>
      <c r="C32" s="58"/>
      <c r="D32" s="58"/>
      <c r="E32" s="58"/>
      <c r="F32" s="28">
        <f>F21</f>
        <v>852316157.84549832</v>
      </c>
      <c r="G32" s="57">
        <f>F32/F34</f>
        <v>0.53953431951114961</v>
      </c>
      <c r="H32" s="52"/>
    </row>
    <row r="33" spans="1:8" ht="21" x14ac:dyDescent="0.25">
      <c r="A33" s="36">
        <v>6</v>
      </c>
      <c r="B33" s="58" t="s">
        <v>26</v>
      </c>
      <c r="C33" s="58"/>
      <c r="D33" s="58"/>
      <c r="E33" s="58"/>
      <c r="F33" s="28">
        <f>F24</f>
        <v>727409407.37479711</v>
      </c>
      <c r="G33" s="57">
        <f>F33/F34</f>
        <v>0.46046568048885039</v>
      </c>
      <c r="H33" s="52"/>
    </row>
    <row r="34" spans="1:8" ht="21" x14ac:dyDescent="0.25">
      <c r="A34" s="36">
        <v>7</v>
      </c>
      <c r="B34" s="78" t="s">
        <v>27</v>
      </c>
      <c r="C34" s="78"/>
      <c r="D34" s="78" t="s">
        <v>28</v>
      </c>
      <c r="E34" s="78"/>
      <c r="F34" s="28">
        <f>SUM(F32:F33)</f>
        <v>1579725565.2202954</v>
      </c>
      <c r="G34" s="57">
        <f>F34/F34</f>
        <v>1</v>
      </c>
      <c r="H34" s="52"/>
    </row>
    <row r="35" spans="1:8" ht="18.75" x14ac:dyDescent="0.25">
      <c r="A35" s="77" t="s">
        <v>29</v>
      </c>
      <c r="B35" s="74"/>
      <c r="C35" s="74"/>
      <c r="D35" s="74"/>
      <c r="E35" s="74"/>
      <c r="F35" s="74"/>
      <c r="G35" s="74"/>
      <c r="H35" s="29"/>
    </row>
    <row r="36" spans="1:8" ht="33" customHeight="1" x14ac:dyDescent="0.25">
      <c r="A36" s="36">
        <v>8</v>
      </c>
      <c r="B36" s="79" t="s">
        <v>30</v>
      </c>
      <c r="C36" s="80"/>
      <c r="D36" s="80"/>
      <c r="E36" s="81"/>
      <c r="F36" s="66">
        <f>G6</f>
        <v>141022718</v>
      </c>
      <c r="G36" s="67"/>
      <c r="H36" s="67"/>
    </row>
    <row r="37" spans="1:8" ht="21" x14ac:dyDescent="0.25">
      <c r="A37" s="36">
        <v>9</v>
      </c>
      <c r="B37" s="58" t="s">
        <v>23</v>
      </c>
      <c r="C37" s="58"/>
      <c r="D37" s="58"/>
      <c r="E37" s="58"/>
      <c r="F37" s="70">
        <f>C6</f>
        <v>0.1</v>
      </c>
      <c r="G37" s="71"/>
      <c r="H37" s="71"/>
    </row>
    <row r="38" spans="1:8" ht="45" customHeight="1" x14ac:dyDescent="0.25">
      <c r="A38" s="36">
        <v>10</v>
      </c>
      <c r="B38" s="79" t="s">
        <v>31</v>
      </c>
      <c r="C38" s="80"/>
      <c r="D38" s="80"/>
      <c r="E38" s="81"/>
      <c r="F38" s="66">
        <f>F36/F37</f>
        <v>1410227180</v>
      </c>
      <c r="G38" s="67"/>
      <c r="H38" s="67"/>
    </row>
    <row r="39" spans="1:8" ht="21" x14ac:dyDescent="0.25">
      <c r="A39" s="36">
        <v>11</v>
      </c>
      <c r="B39" s="58" t="s">
        <v>32</v>
      </c>
      <c r="C39" s="58"/>
      <c r="D39" s="58"/>
      <c r="E39" s="58"/>
      <c r="F39" s="75">
        <f>F34/F38</f>
        <v>1.1201922552792489</v>
      </c>
      <c r="G39" s="76"/>
      <c r="H39" s="76"/>
    </row>
    <row r="40" spans="1:8" ht="18.75" customHeight="1" x14ac:dyDescent="0.25">
      <c r="A40" s="36">
        <v>12</v>
      </c>
      <c r="B40" s="79" t="s">
        <v>33</v>
      </c>
      <c r="C40" s="80"/>
      <c r="D40" s="80"/>
      <c r="E40" s="81"/>
      <c r="F40" s="66">
        <f>F36*F39</f>
        <v>157972556.52202952</v>
      </c>
      <c r="G40" s="67"/>
      <c r="H40" s="67"/>
    </row>
    <row r="41" spans="1:8" ht="28.5" customHeight="1" x14ac:dyDescent="0.25">
      <c r="A41" s="36">
        <v>13</v>
      </c>
      <c r="B41" s="84" t="s">
        <v>34</v>
      </c>
      <c r="C41" s="85"/>
      <c r="D41" s="85"/>
      <c r="E41" s="86"/>
      <c r="F41" s="66">
        <f>F40/F37</f>
        <v>1579725565.2202952</v>
      </c>
      <c r="G41" s="67"/>
      <c r="H41" s="67"/>
    </row>
    <row r="42" spans="1:8" ht="33" customHeight="1" x14ac:dyDescent="0.25">
      <c r="A42" s="36">
        <v>14</v>
      </c>
      <c r="B42" s="84" t="s">
        <v>35</v>
      </c>
      <c r="C42" s="85"/>
      <c r="D42" s="85"/>
      <c r="E42" s="86"/>
      <c r="F42" s="57">
        <f>F38/F41</f>
        <v>0.89270390442997083</v>
      </c>
      <c r="G42" s="82"/>
      <c r="H42" s="82"/>
    </row>
    <row r="43" spans="1:8" ht="36.75" customHeight="1" x14ac:dyDescent="0.25">
      <c r="A43" s="36">
        <v>15</v>
      </c>
      <c r="B43" s="84" t="s">
        <v>36</v>
      </c>
      <c r="C43" s="85"/>
      <c r="D43" s="85"/>
      <c r="E43" s="86"/>
      <c r="F43" s="57">
        <f>1-F42</f>
        <v>0.10729609557002917</v>
      </c>
      <c r="G43" s="82"/>
      <c r="H43" s="82"/>
    </row>
    <row r="44" spans="1:8" ht="18.75" x14ac:dyDescent="0.25">
      <c r="A44" s="77" t="s">
        <v>49</v>
      </c>
      <c r="B44" s="74"/>
      <c r="C44" s="74"/>
      <c r="D44" s="74"/>
      <c r="E44" s="74"/>
      <c r="F44" s="74"/>
      <c r="G44" s="74"/>
      <c r="H44" s="74"/>
    </row>
    <row r="45" spans="1:8" ht="44.25" customHeight="1" x14ac:dyDescent="0.25">
      <c r="A45" s="36">
        <v>16</v>
      </c>
      <c r="B45" s="84" t="s">
        <v>48</v>
      </c>
      <c r="C45" s="85"/>
      <c r="D45" s="85"/>
      <c r="E45" s="86"/>
      <c r="F45" s="70">
        <f>G6/F34</f>
        <v>8.9270390442997061E-2</v>
      </c>
      <c r="G45" s="83"/>
      <c r="H45" s="83"/>
    </row>
  </sheetData>
  <mergeCells count="54">
    <mergeCell ref="F40:H40"/>
    <mergeCell ref="F41:H41"/>
    <mergeCell ref="F42:H42"/>
    <mergeCell ref="F43:H43"/>
    <mergeCell ref="F45:H45"/>
    <mergeCell ref="A44:H44"/>
    <mergeCell ref="B45:E45"/>
    <mergeCell ref="B42:E42"/>
    <mergeCell ref="B43:E43"/>
    <mergeCell ref="B40:E40"/>
    <mergeCell ref="B41:E41"/>
    <mergeCell ref="F38:H38"/>
    <mergeCell ref="F39:H39"/>
    <mergeCell ref="A35:G35"/>
    <mergeCell ref="B34:E34"/>
    <mergeCell ref="B36:E36"/>
    <mergeCell ref="B37:E37"/>
    <mergeCell ref="B38:E38"/>
    <mergeCell ref="B39:E39"/>
    <mergeCell ref="F21:H21"/>
    <mergeCell ref="F22:H22"/>
    <mergeCell ref="F23:H23"/>
    <mergeCell ref="G34:H34"/>
    <mergeCell ref="F37:H37"/>
    <mergeCell ref="F36:H36"/>
    <mergeCell ref="F24:H24"/>
    <mergeCell ref="B25:H25"/>
    <mergeCell ref="F28:H28"/>
    <mergeCell ref="F29:H29"/>
    <mergeCell ref="F30:H30"/>
    <mergeCell ref="F27:H27"/>
    <mergeCell ref="G32:H32"/>
    <mergeCell ref="G33:H33"/>
    <mergeCell ref="B21:E21"/>
    <mergeCell ref="K4:Q4"/>
    <mergeCell ref="K17:Q17"/>
    <mergeCell ref="B22:E22"/>
    <mergeCell ref="B23:E23"/>
    <mergeCell ref="B24:E24"/>
    <mergeCell ref="B26:E26"/>
    <mergeCell ref="B27:E27"/>
    <mergeCell ref="B28:E28"/>
    <mergeCell ref="B29:E29"/>
    <mergeCell ref="B30:E30"/>
    <mergeCell ref="B31:E31"/>
    <mergeCell ref="B32:E32"/>
    <mergeCell ref="B33:E33"/>
    <mergeCell ref="A2:J2"/>
    <mergeCell ref="B4:H4"/>
    <mergeCell ref="C16:G16"/>
    <mergeCell ref="B17:H17"/>
    <mergeCell ref="B20:H20"/>
    <mergeCell ref="F18:H18"/>
    <mergeCell ref="F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19" zoomScale="115" zoomScaleNormal="115" workbookViewId="0">
      <selection activeCell="B4" sqref="B4:H4"/>
    </sheetView>
  </sheetViews>
  <sheetFormatPr defaultRowHeight="15" x14ac:dyDescent="0.25"/>
  <cols>
    <col min="1" max="1" width="13.28515625" style="3" customWidth="1"/>
    <col min="2" max="2" width="9.5703125" customWidth="1"/>
    <col min="3" max="3" width="16.28515625" customWidth="1"/>
    <col min="4" max="4" width="13.5703125" customWidth="1"/>
    <col min="5" max="5" width="17.42578125" customWidth="1"/>
    <col min="6" max="6" width="27" style="2" customWidth="1"/>
    <col min="7" max="7" width="22.42578125" customWidth="1"/>
    <col min="8" max="8" width="23.7109375" customWidth="1"/>
    <col min="9" max="9" width="15" customWidth="1"/>
    <col min="12" max="12" width="16.85546875" customWidth="1"/>
    <col min="13" max="13" width="17.7109375" customWidth="1"/>
    <col min="14" max="14" width="27" customWidth="1"/>
    <col min="15" max="15" width="19" customWidth="1"/>
    <col min="16" max="16" width="25.7109375" customWidth="1"/>
    <col min="17" max="17" width="28.42578125" customWidth="1"/>
  </cols>
  <sheetData>
    <row r="1" spans="1:17" x14ac:dyDescent="0.25">
      <c r="A1" s="2"/>
      <c r="B1" s="2"/>
      <c r="C1" s="2"/>
      <c r="D1" s="2"/>
      <c r="E1" s="2"/>
      <c r="G1" s="2"/>
      <c r="H1" s="2"/>
      <c r="I1" s="2"/>
      <c r="J1" s="2"/>
    </row>
    <row r="2" spans="1:17" ht="23.25" x14ac:dyDescent="0.3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7" ht="18.75" x14ac:dyDescent="0.25">
      <c r="A3" s="1" t="s">
        <v>1</v>
      </c>
    </row>
    <row r="4" spans="1:17" x14ac:dyDescent="0.25">
      <c r="B4" s="49" t="s">
        <v>2</v>
      </c>
      <c r="C4" s="50"/>
      <c r="D4" s="50"/>
      <c r="E4" s="50"/>
      <c r="F4" s="50"/>
      <c r="G4" s="50"/>
      <c r="H4" s="50"/>
      <c r="K4" s="59" t="s">
        <v>45</v>
      </c>
      <c r="L4" s="60"/>
      <c r="M4" s="60"/>
      <c r="N4" s="60"/>
      <c r="O4" s="60"/>
      <c r="P4" s="60"/>
      <c r="Q4" s="61"/>
    </row>
    <row r="5" spans="1:17" ht="40.5" customHeight="1" x14ac:dyDescent="0.25">
      <c r="A5" s="37" t="s">
        <v>47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6" t="s">
        <v>9</v>
      </c>
      <c r="K5" s="38" t="s">
        <v>10</v>
      </c>
      <c r="L5" s="39" t="s">
        <v>43</v>
      </c>
      <c r="M5" s="39" t="s">
        <v>38</v>
      </c>
      <c r="N5" s="39" t="s">
        <v>39</v>
      </c>
      <c r="O5" s="39" t="s">
        <v>40</v>
      </c>
      <c r="P5" s="39" t="s">
        <v>41</v>
      </c>
      <c r="Q5" s="38" t="s">
        <v>42</v>
      </c>
    </row>
    <row r="6" spans="1:17" s="14" customFormat="1" ht="21" x14ac:dyDescent="0.35">
      <c r="A6" s="7">
        <f>F39</f>
        <v>1.0310449226675957</v>
      </c>
      <c r="B6" s="8">
        <v>1</v>
      </c>
      <c r="C6" s="9">
        <v>0.1</v>
      </c>
      <c r="D6" s="10">
        <v>0.09</v>
      </c>
      <c r="E6" s="43">
        <f>D6+C6</f>
        <v>0.19</v>
      </c>
      <c r="F6" s="11">
        <v>0.06</v>
      </c>
      <c r="G6" s="12">
        <v>141022718</v>
      </c>
      <c r="H6" s="13">
        <f>G6/L6</f>
        <v>118506485.71428572</v>
      </c>
      <c r="K6" s="40">
        <f t="shared" ref="K6:K15" si="0">1+E6</f>
        <v>1.19</v>
      </c>
      <c r="L6" s="41">
        <f>POWER(K6,B6)</f>
        <v>1.19</v>
      </c>
      <c r="M6" s="42">
        <f>1+F6</f>
        <v>1.06</v>
      </c>
      <c r="N6" s="42">
        <f>POWER(M6,B6-1)</f>
        <v>1</v>
      </c>
      <c r="O6" s="42">
        <f>1+D6</f>
        <v>1.0900000000000001</v>
      </c>
      <c r="P6" s="42">
        <f>POWER(O6,B6-1)</f>
        <v>1</v>
      </c>
      <c r="Q6" s="42">
        <f>N6/P6</f>
        <v>1</v>
      </c>
    </row>
    <row r="7" spans="1:17" ht="21" x14ac:dyDescent="0.35">
      <c r="B7" s="15">
        <v>2</v>
      </c>
      <c r="C7" s="16">
        <f>C6*Q7</f>
        <v>9.7247706422018354E-2</v>
      </c>
      <c r="D7" s="17">
        <f>D6</f>
        <v>0.09</v>
      </c>
      <c r="E7" s="16">
        <f t="shared" ref="E7:E15" si="1">D7+C7</f>
        <v>0.18724770642201835</v>
      </c>
      <c r="F7" s="18">
        <f>F6</f>
        <v>0.06</v>
      </c>
      <c r="G7" s="19">
        <f>G6*(1+F6)</f>
        <v>149484081.08000001</v>
      </c>
      <c r="H7" s="13">
        <f t="shared" ref="H7:H15" si="2">G7/L7</f>
        <v>106050389.40268047</v>
      </c>
      <c r="K7" s="25">
        <f t="shared" si="0"/>
        <v>1.1872477064220184</v>
      </c>
      <c r="L7" s="41">
        <f t="shared" ref="L7:L15" si="3">POWER(K7,B7)</f>
        <v>1.4095571164043432</v>
      </c>
      <c r="M7" s="27">
        <f t="shared" ref="M7:M15" si="4">1+F7</f>
        <v>1.06</v>
      </c>
      <c r="N7" s="27">
        <f t="shared" ref="N7:N15" si="5">POWER(M7,B7-1)</f>
        <v>1.06</v>
      </c>
      <c r="O7" s="27">
        <f t="shared" ref="O7:O15" si="6">1+D7</f>
        <v>1.0900000000000001</v>
      </c>
      <c r="P7" s="27">
        <f t="shared" ref="P7:P15" si="7">POWER(O7,B7-1)</f>
        <v>1.0900000000000001</v>
      </c>
      <c r="Q7" s="27">
        <f t="shared" ref="Q7:Q15" si="8">N7/P7</f>
        <v>0.97247706422018343</v>
      </c>
    </row>
    <row r="8" spans="1:17" ht="21" x14ac:dyDescent="0.35">
      <c r="B8" s="15">
        <v>3</v>
      </c>
      <c r="C8" s="16">
        <f>C6*Q8</f>
        <v>9.4571164043430689E-2</v>
      </c>
      <c r="D8" s="17">
        <f>D6</f>
        <v>0.09</v>
      </c>
      <c r="E8" s="16">
        <f t="shared" si="1"/>
        <v>0.18457116404343069</v>
      </c>
      <c r="F8" s="18">
        <f>F6</f>
        <v>0.06</v>
      </c>
      <c r="G8" s="19">
        <f t="shared" ref="G8:G15" si="9">G7*(1+F7)</f>
        <v>158453125.94480002</v>
      </c>
      <c r="H8" s="13">
        <f t="shared" si="2"/>
        <v>95327310.882378668</v>
      </c>
      <c r="K8" s="25">
        <f t="shared" si="0"/>
        <v>1.1845711640434307</v>
      </c>
      <c r="L8" s="41">
        <f t="shared" si="3"/>
        <v>1.6622007321732832</v>
      </c>
      <c r="M8" s="27">
        <f t="shared" si="4"/>
        <v>1.06</v>
      </c>
      <c r="N8" s="27">
        <f t="shared" si="5"/>
        <v>1.1236000000000002</v>
      </c>
      <c r="O8" s="27">
        <f t="shared" si="6"/>
        <v>1.0900000000000001</v>
      </c>
      <c r="P8" s="27">
        <f t="shared" si="7"/>
        <v>1.1881000000000002</v>
      </c>
      <c r="Q8" s="27">
        <f t="shared" si="8"/>
        <v>0.94571164043430689</v>
      </c>
    </row>
    <row r="9" spans="1:17" ht="21" x14ac:dyDescent="0.35">
      <c r="B9" s="15">
        <v>4</v>
      </c>
      <c r="C9" s="16">
        <f>C6*Q9</f>
        <v>9.1968287968840864E-2</v>
      </c>
      <c r="D9" s="17">
        <f>D6</f>
        <v>0.09</v>
      </c>
      <c r="E9" s="16">
        <f t="shared" si="1"/>
        <v>0.18196828796884085</v>
      </c>
      <c r="F9" s="18">
        <f>F6</f>
        <v>0.06</v>
      </c>
      <c r="G9" s="19">
        <f t="shared" si="9"/>
        <v>167960313.50148803</v>
      </c>
      <c r="H9" s="13">
        <f t="shared" si="2"/>
        <v>86056440.369605169</v>
      </c>
      <c r="K9" s="25">
        <f t="shared" si="0"/>
        <v>1.1819682879688409</v>
      </c>
      <c r="L9" s="41">
        <f t="shared" si="3"/>
        <v>1.9517460027409061</v>
      </c>
      <c r="M9" s="27">
        <f t="shared" si="4"/>
        <v>1.06</v>
      </c>
      <c r="N9" s="27">
        <f t="shared" si="5"/>
        <v>1.1910160000000003</v>
      </c>
      <c r="O9" s="27">
        <f t="shared" si="6"/>
        <v>1.0900000000000001</v>
      </c>
      <c r="P9" s="27">
        <f t="shared" si="7"/>
        <v>1.2950290000000002</v>
      </c>
      <c r="Q9" s="27">
        <f t="shared" si="8"/>
        <v>0.91968287968840856</v>
      </c>
    </row>
    <row r="10" spans="1:17" ht="21" x14ac:dyDescent="0.35">
      <c r="B10" s="15">
        <v>5</v>
      </c>
      <c r="C10" s="16">
        <f>C6*Q10</f>
        <v>8.9437050685294783E-2</v>
      </c>
      <c r="D10" s="17">
        <f>D6</f>
        <v>0.09</v>
      </c>
      <c r="E10" s="16">
        <f t="shared" si="1"/>
        <v>0.17943705068529478</v>
      </c>
      <c r="F10" s="18">
        <f>F6</f>
        <v>0.06</v>
      </c>
      <c r="G10" s="19">
        <f t="shared" si="9"/>
        <v>178037932.31157732</v>
      </c>
      <c r="H10" s="13">
        <f t="shared" si="2"/>
        <v>78007922.005959645</v>
      </c>
      <c r="K10" s="25">
        <f t="shared" si="0"/>
        <v>1.1794370506852947</v>
      </c>
      <c r="L10" s="41">
        <f t="shared" si="3"/>
        <v>2.2823057932241237</v>
      </c>
      <c r="M10" s="27">
        <f t="shared" si="4"/>
        <v>1.06</v>
      </c>
      <c r="N10" s="27">
        <f t="shared" si="5"/>
        <v>1.2624769600000003</v>
      </c>
      <c r="O10" s="27">
        <f t="shared" si="6"/>
        <v>1.0900000000000001</v>
      </c>
      <c r="P10" s="27">
        <f t="shared" si="7"/>
        <v>1.4115816100000003</v>
      </c>
      <c r="Q10" s="27">
        <f t="shared" si="8"/>
        <v>0.89437050685294783</v>
      </c>
    </row>
    <row r="11" spans="1:17" ht="21" x14ac:dyDescent="0.35">
      <c r="B11" s="15">
        <v>6</v>
      </c>
      <c r="C11" s="16">
        <f>C6*Q11</f>
        <v>8.6975480482947232E-2</v>
      </c>
      <c r="D11" s="17">
        <f>D6</f>
        <v>0.09</v>
      </c>
      <c r="E11" s="16">
        <f t="shared" si="1"/>
        <v>0.17697548048294723</v>
      </c>
      <c r="F11" s="18">
        <f>F6</f>
        <v>0.06</v>
      </c>
      <c r="G11" s="19">
        <f t="shared" si="9"/>
        <v>188720208.25027198</v>
      </c>
      <c r="H11" s="13">
        <f t="shared" si="2"/>
        <v>70992736.110880762</v>
      </c>
      <c r="K11" s="25">
        <f t="shared" si="0"/>
        <v>1.1769754804829473</v>
      </c>
      <c r="L11" s="41">
        <f t="shared" si="3"/>
        <v>2.6583030685775699</v>
      </c>
      <c r="M11" s="27">
        <f t="shared" si="4"/>
        <v>1.06</v>
      </c>
      <c r="N11" s="27">
        <f t="shared" si="5"/>
        <v>1.3382255776000005</v>
      </c>
      <c r="O11" s="27">
        <f t="shared" si="6"/>
        <v>1.0900000000000001</v>
      </c>
      <c r="P11" s="27">
        <f t="shared" si="7"/>
        <v>1.5386239549000005</v>
      </c>
      <c r="Q11" s="27">
        <f t="shared" si="8"/>
        <v>0.86975480482947221</v>
      </c>
    </row>
    <row r="12" spans="1:17" ht="21" x14ac:dyDescent="0.35">
      <c r="B12" s="15">
        <v>7</v>
      </c>
      <c r="C12" s="16">
        <f>C6*Q12</f>
        <v>8.4581659919196375E-2</v>
      </c>
      <c r="D12" s="17">
        <f>D6</f>
        <v>0.09</v>
      </c>
      <c r="E12" s="16">
        <f t="shared" si="1"/>
        <v>0.17458165991919639</v>
      </c>
      <c r="F12" s="18">
        <f>F6</f>
        <v>0.06</v>
      </c>
      <c r="G12" s="19">
        <f t="shared" si="9"/>
        <v>200043420.74528831</v>
      </c>
      <c r="H12" s="13">
        <f t="shared" si="2"/>
        <v>64854746.241752967</v>
      </c>
      <c r="K12" s="25">
        <f t="shared" si="0"/>
        <v>1.1745816599191965</v>
      </c>
      <c r="L12" s="41">
        <f t="shared" si="3"/>
        <v>3.0844839019122081</v>
      </c>
      <c r="M12" s="27">
        <f t="shared" si="4"/>
        <v>1.06</v>
      </c>
      <c r="N12" s="27">
        <f t="shared" si="5"/>
        <v>1.4185191122560006</v>
      </c>
      <c r="O12" s="27">
        <f t="shared" si="6"/>
        <v>1.0900000000000001</v>
      </c>
      <c r="P12" s="27">
        <f t="shared" si="7"/>
        <v>1.6771001108410006</v>
      </c>
      <c r="Q12" s="27">
        <f t="shared" si="8"/>
        <v>0.84581659919196372</v>
      </c>
    </row>
    <row r="13" spans="1:17" ht="21" x14ac:dyDescent="0.35">
      <c r="B13" s="15">
        <v>8</v>
      </c>
      <c r="C13" s="16">
        <f>C6*Q13</f>
        <v>8.2253724325090066E-2</v>
      </c>
      <c r="D13" s="17">
        <f>D6</f>
        <v>0.09</v>
      </c>
      <c r="E13" s="16">
        <f t="shared" si="1"/>
        <v>0.17225372432509006</v>
      </c>
      <c r="F13" s="18">
        <f>F6</f>
        <v>0.06</v>
      </c>
      <c r="G13" s="19">
        <f t="shared" si="9"/>
        <v>212046025.99000561</v>
      </c>
      <c r="H13" s="13">
        <f t="shared" si="2"/>
        <v>59464417.376850188</v>
      </c>
      <c r="K13" s="25">
        <f t="shared" si="0"/>
        <v>1.1722537243250901</v>
      </c>
      <c r="L13" s="41">
        <f t="shared" si="3"/>
        <v>3.5659312803181731</v>
      </c>
      <c r="M13" s="27">
        <f t="shared" si="4"/>
        <v>1.06</v>
      </c>
      <c r="N13" s="27">
        <f t="shared" si="5"/>
        <v>1.5036302589913608</v>
      </c>
      <c r="O13" s="27">
        <f t="shared" si="6"/>
        <v>1.0900000000000001</v>
      </c>
      <c r="P13" s="27">
        <f t="shared" si="7"/>
        <v>1.8280391208166906</v>
      </c>
      <c r="Q13" s="27">
        <f t="shared" si="8"/>
        <v>0.82253724325090061</v>
      </c>
    </row>
    <row r="14" spans="1:17" ht="21" x14ac:dyDescent="0.35">
      <c r="B14" s="15">
        <v>9</v>
      </c>
      <c r="C14" s="16">
        <f>C6*Q14</f>
        <v>7.9989860352839878E-2</v>
      </c>
      <c r="D14" s="17">
        <f>D6</f>
        <v>0.09</v>
      </c>
      <c r="E14" s="16">
        <f t="shared" si="1"/>
        <v>0.16998986035283986</v>
      </c>
      <c r="F14" s="18">
        <f>F6</f>
        <v>0.06</v>
      </c>
      <c r="G14" s="19">
        <f t="shared" si="9"/>
        <v>224768787.54940596</v>
      </c>
      <c r="H14" s="13">
        <f t="shared" si="2"/>
        <v>54713830.557355888</v>
      </c>
      <c r="K14" s="25">
        <f t="shared" si="0"/>
        <v>1.1699898603528398</v>
      </c>
      <c r="L14" s="41">
        <f t="shared" si="3"/>
        <v>4.1080798997208463</v>
      </c>
      <c r="M14" s="27">
        <f t="shared" si="4"/>
        <v>1.06</v>
      </c>
      <c r="N14" s="27">
        <f t="shared" si="5"/>
        <v>1.5938480745308423</v>
      </c>
      <c r="O14" s="27">
        <f t="shared" si="6"/>
        <v>1.0900000000000001</v>
      </c>
      <c r="P14" s="27">
        <f t="shared" si="7"/>
        <v>1.9925626416901929</v>
      </c>
      <c r="Q14" s="27">
        <f t="shared" si="8"/>
        <v>0.7998986035283987</v>
      </c>
    </row>
    <row r="15" spans="1:17" ht="21" x14ac:dyDescent="0.35">
      <c r="B15" s="15">
        <v>10</v>
      </c>
      <c r="C15" s="16">
        <f>C6*Q15</f>
        <v>7.7788304563312163E-2</v>
      </c>
      <c r="D15" s="17">
        <f>D6</f>
        <v>0.09</v>
      </c>
      <c r="E15" s="16">
        <f t="shared" si="1"/>
        <v>0.16778830456331217</v>
      </c>
      <c r="F15" s="18">
        <f>F6</f>
        <v>0.06</v>
      </c>
      <c r="G15" s="19">
        <f t="shared" si="9"/>
        <v>238254914.80237034</v>
      </c>
      <c r="H15" s="13">
        <f t="shared" si="2"/>
        <v>50512708.20381052</v>
      </c>
      <c r="K15" s="25">
        <f t="shared" si="0"/>
        <v>1.1677883045633122</v>
      </c>
      <c r="L15" s="41">
        <f t="shared" si="3"/>
        <v>4.7167321506708904</v>
      </c>
      <c r="M15" s="27">
        <f t="shared" si="4"/>
        <v>1.06</v>
      </c>
      <c r="N15" s="27">
        <f t="shared" si="5"/>
        <v>1.6894789590026928</v>
      </c>
      <c r="O15" s="27">
        <f t="shared" si="6"/>
        <v>1.0900000000000001</v>
      </c>
      <c r="P15" s="27">
        <f t="shared" si="7"/>
        <v>2.1718932794423105</v>
      </c>
      <c r="Q15" s="27">
        <f t="shared" si="8"/>
        <v>0.77788304563312161</v>
      </c>
    </row>
    <row r="16" spans="1:17" ht="21" x14ac:dyDescent="0.35">
      <c r="B16" s="20" t="s">
        <v>11</v>
      </c>
      <c r="C16" s="51" t="s">
        <v>12</v>
      </c>
      <c r="D16" s="52"/>
      <c r="E16" s="52"/>
      <c r="F16" s="52"/>
      <c r="G16" s="52"/>
      <c r="H16" s="21">
        <f>SUM(H6:H15)</f>
        <v>784486986.86555994</v>
      </c>
    </row>
    <row r="17" spans="1:17" x14ac:dyDescent="0.25">
      <c r="B17" s="53" t="s">
        <v>13</v>
      </c>
      <c r="C17" s="54"/>
      <c r="D17" s="54"/>
      <c r="E17" s="54"/>
      <c r="F17" s="54"/>
      <c r="G17" s="54"/>
      <c r="H17" s="54"/>
      <c r="K17" s="59" t="s">
        <v>45</v>
      </c>
      <c r="L17" s="60"/>
      <c r="M17" s="60"/>
      <c r="N17" s="60"/>
      <c r="O17" s="60"/>
      <c r="P17" s="60"/>
      <c r="Q17" s="61"/>
    </row>
    <row r="18" spans="1:17" ht="45" x14ac:dyDescent="0.25">
      <c r="B18" s="5" t="s">
        <v>3</v>
      </c>
      <c r="C18" s="5" t="s">
        <v>4</v>
      </c>
      <c r="D18" s="5" t="s">
        <v>5</v>
      </c>
      <c r="E18" s="5" t="s">
        <v>14</v>
      </c>
      <c r="F18" s="72" t="s">
        <v>15</v>
      </c>
      <c r="G18" s="52"/>
      <c r="H18" s="52"/>
      <c r="K18" s="38" t="s">
        <v>10</v>
      </c>
      <c r="L18" s="39" t="s">
        <v>43</v>
      </c>
      <c r="M18" s="39" t="s">
        <v>40</v>
      </c>
      <c r="N18" s="39" t="s">
        <v>41</v>
      </c>
      <c r="O18" s="38" t="s">
        <v>44</v>
      </c>
      <c r="P18" s="25"/>
      <c r="Q18" s="25"/>
    </row>
    <row r="19" spans="1:17" ht="21" x14ac:dyDescent="0.25">
      <c r="B19" s="22">
        <v>10</v>
      </c>
      <c r="C19" s="23">
        <f>C15</f>
        <v>7.7788304563312163E-2</v>
      </c>
      <c r="D19" s="24">
        <f>D6</f>
        <v>0.09</v>
      </c>
      <c r="E19" s="23">
        <f t="shared" ref="E19" si="10">D19+C19</f>
        <v>0.16778830456331217</v>
      </c>
      <c r="F19" s="73">
        <f>O19</f>
        <v>0.46046568048885039</v>
      </c>
      <c r="G19" s="74"/>
      <c r="H19" s="74"/>
      <c r="K19" s="25">
        <f>1+E19</f>
        <v>1.1677883045633122</v>
      </c>
      <c r="L19" s="26">
        <f>POWER(K19,B19)</f>
        <v>4.7167321506708904</v>
      </c>
      <c r="M19" s="25">
        <f>1+D19</f>
        <v>1.0900000000000001</v>
      </c>
      <c r="N19" s="25">
        <f>POWER(M19,B19-1)</f>
        <v>2.1718932794423105</v>
      </c>
      <c r="O19" s="27">
        <f>N19/L19</f>
        <v>0.46046568048885039</v>
      </c>
      <c r="P19" s="27"/>
      <c r="Q19" s="25"/>
    </row>
    <row r="20" spans="1:17" x14ac:dyDescent="0.25">
      <c r="B20" s="55" t="s">
        <v>16</v>
      </c>
      <c r="C20" s="56"/>
      <c r="D20" s="56"/>
      <c r="E20" s="56"/>
      <c r="F20" s="56"/>
      <c r="G20" s="56"/>
      <c r="H20" s="56"/>
    </row>
    <row r="21" spans="1:17" ht="21" x14ac:dyDescent="0.25">
      <c r="B21" s="58" t="s">
        <v>17</v>
      </c>
      <c r="C21" s="58"/>
      <c r="D21" s="58"/>
      <c r="E21" s="58"/>
      <c r="F21" s="66">
        <f>H16</f>
        <v>784486986.86555994</v>
      </c>
      <c r="G21" s="67"/>
      <c r="H21" s="67"/>
    </row>
    <row r="22" spans="1:17" ht="21" x14ac:dyDescent="0.25">
      <c r="B22" s="58" t="s">
        <v>15</v>
      </c>
      <c r="C22" s="58"/>
      <c r="D22" s="58"/>
      <c r="E22" s="58"/>
      <c r="F22" s="73">
        <f>F19</f>
        <v>0.46046568048885039</v>
      </c>
      <c r="G22" s="74"/>
      <c r="H22" s="74"/>
    </row>
    <row r="23" spans="1:17" ht="30" customHeight="1" x14ac:dyDescent="0.25">
      <c r="B23" s="62" t="s">
        <v>18</v>
      </c>
      <c r="C23" s="63"/>
      <c r="D23" s="63"/>
      <c r="E23" s="64"/>
      <c r="F23" s="66">
        <f>F21/(1-F22)</f>
        <v>1454007573.7468417</v>
      </c>
      <c r="G23" s="67"/>
      <c r="H23" s="67"/>
      <c r="L23" s="30"/>
      <c r="M23" s="31"/>
    </row>
    <row r="24" spans="1:17" ht="32.25" customHeight="1" x14ac:dyDescent="0.25">
      <c r="B24" s="65" t="s">
        <v>19</v>
      </c>
      <c r="C24" s="65"/>
      <c r="D24" s="65"/>
      <c r="E24" s="65"/>
      <c r="F24" s="66">
        <f>F23-F21</f>
        <v>669520586.88128173</v>
      </c>
      <c r="G24" s="67"/>
      <c r="H24" s="67"/>
      <c r="L24" s="32"/>
    </row>
    <row r="25" spans="1:17" x14ac:dyDescent="0.25">
      <c r="B25" s="87" t="s">
        <v>20</v>
      </c>
      <c r="C25" s="88"/>
      <c r="D25" s="88"/>
      <c r="E25" s="88"/>
      <c r="F25" s="88"/>
      <c r="G25" s="88"/>
      <c r="H25" s="88"/>
      <c r="L25" s="30"/>
      <c r="M25" s="34"/>
    </row>
    <row r="26" spans="1:17" x14ac:dyDescent="0.25">
      <c r="B26" s="44" t="s">
        <v>21</v>
      </c>
      <c r="C26" s="45"/>
      <c r="D26" s="45"/>
      <c r="E26" s="45"/>
      <c r="F26" s="45"/>
      <c r="G26" s="45"/>
      <c r="H26" s="46"/>
      <c r="M26" s="34"/>
      <c r="N26" s="35"/>
    </row>
    <row r="27" spans="1:17" ht="21" x14ac:dyDescent="0.25">
      <c r="A27" s="36">
        <v>1</v>
      </c>
      <c r="B27" s="58" t="s">
        <v>22</v>
      </c>
      <c r="C27" s="58"/>
      <c r="D27" s="58"/>
      <c r="E27" s="58"/>
      <c r="F27" s="66">
        <f>G6</f>
        <v>141022718</v>
      </c>
      <c r="G27" s="67"/>
      <c r="H27" s="67"/>
      <c r="M27" s="34"/>
    </row>
    <row r="28" spans="1:17" ht="21" x14ac:dyDescent="0.25">
      <c r="A28" s="36">
        <v>2</v>
      </c>
      <c r="B28" s="58" t="s">
        <v>23</v>
      </c>
      <c r="C28" s="58"/>
      <c r="D28" s="58"/>
      <c r="E28" s="58"/>
      <c r="F28" s="70">
        <f>C6</f>
        <v>0.1</v>
      </c>
      <c r="G28" s="71"/>
      <c r="H28" s="71"/>
      <c r="M28" s="34">
        <f>M26/2</f>
        <v>0</v>
      </c>
    </row>
    <row r="29" spans="1:17" ht="21" x14ac:dyDescent="0.25">
      <c r="A29" s="36">
        <v>3</v>
      </c>
      <c r="B29" s="58" t="s">
        <v>24</v>
      </c>
      <c r="C29" s="58"/>
      <c r="D29" s="58"/>
      <c r="E29" s="58"/>
      <c r="F29" s="70">
        <f>D6</f>
        <v>0.09</v>
      </c>
      <c r="G29" s="71"/>
      <c r="H29" s="71"/>
      <c r="M29" s="34">
        <f>SUM(M27:M28)</f>
        <v>0</v>
      </c>
    </row>
    <row r="30" spans="1:17" ht="21" x14ac:dyDescent="0.25">
      <c r="A30" s="36">
        <v>4</v>
      </c>
      <c r="B30" s="58" t="s">
        <v>7</v>
      </c>
      <c r="C30" s="58"/>
      <c r="D30" s="58"/>
      <c r="E30" s="58"/>
      <c r="F30" s="70">
        <f>F6</f>
        <v>0.06</v>
      </c>
      <c r="G30" s="71"/>
      <c r="H30" s="71"/>
    </row>
    <row r="31" spans="1:17" x14ac:dyDescent="0.25">
      <c r="A31" s="36"/>
      <c r="B31" s="55" t="s">
        <v>25</v>
      </c>
      <c r="C31" s="55"/>
      <c r="D31" s="55"/>
      <c r="E31" s="55"/>
      <c r="F31" s="74"/>
      <c r="G31" s="74"/>
      <c r="H31" s="74"/>
    </row>
    <row r="32" spans="1:17" ht="21" x14ac:dyDescent="0.25">
      <c r="A32" s="36">
        <v>5</v>
      </c>
      <c r="B32" s="58" t="s">
        <v>17</v>
      </c>
      <c r="C32" s="58"/>
      <c r="D32" s="58"/>
      <c r="E32" s="58"/>
      <c r="F32" s="28">
        <f>F21</f>
        <v>784486986.86555994</v>
      </c>
      <c r="G32" s="57">
        <f>F32/F34</f>
        <v>0.53953431951114961</v>
      </c>
      <c r="H32" s="52"/>
    </row>
    <row r="33" spans="1:8" ht="21" x14ac:dyDescent="0.25">
      <c r="A33" s="36">
        <v>6</v>
      </c>
      <c r="B33" s="58" t="s">
        <v>26</v>
      </c>
      <c r="C33" s="58"/>
      <c r="D33" s="58"/>
      <c r="E33" s="58"/>
      <c r="F33" s="28">
        <f>F24</f>
        <v>669520586.88128173</v>
      </c>
      <c r="G33" s="57">
        <f>F33/F34</f>
        <v>0.46046568048885039</v>
      </c>
      <c r="H33" s="52"/>
    </row>
    <row r="34" spans="1:8" ht="21" x14ac:dyDescent="0.25">
      <c r="A34" s="36">
        <v>7</v>
      </c>
      <c r="B34" s="78" t="s">
        <v>27</v>
      </c>
      <c r="C34" s="78"/>
      <c r="D34" s="78" t="s">
        <v>28</v>
      </c>
      <c r="E34" s="78"/>
      <c r="F34" s="28">
        <f>SUM(F32:F33)</f>
        <v>1454007573.7468417</v>
      </c>
      <c r="G34" s="57">
        <f>F34/F34</f>
        <v>1</v>
      </c>
      <c r="H34" s="52"/>
    </row>
    <row r="35" spans="1:8" ht="18.75" x14ac:dyDescent="0.25">
      <c r="A35" s="77" t="s">
        <v>29</v>
      </c>
      <c r="B35" s="74"/>
      <c r="C35" s="74"/>
      <c r="D35" s="74"/>
      <c r="E35" s="74"/>
      <c r="F35" s="74"/>
      <c r="G35" s="74"/>
      <c r="H35" s="74"/>
    </row>
    <row r="36" spans="1:8" ht="33" customHeight="1" x14ac:dyDescent="0.25">
      <c r="A36" s="36">
        <v>8</v>
      </c>
      <c r="B36" s="79" t="s">
        <v>30</v>
      </c>
      <c r="C36" s="80"/>
      <c r="D36" s="80"/>
      <c r="E36" s="81"/>
      <c r="F36" s="66">
        <f>G6</f>
        <v>141022718</v>
      </c>
      <c r="G36" s="67"/>
      <c r="H36" s="67"/>
    </row>
    <row r="37" spans="1:8" ht="21" x14ac:dyDescent="0.25">
      <c r="A37" s="36">
        <v>9</v>
      </c>
      <c r="B37" s="58" t="s">
        <v>23</v>
      </c>
      <c r="C37" s="58"/>
      <c r="D37" s="58"/>
      <c r="E37" s="58"/>
      <c r="F37" s="70">
        <f>C6</f>
        <v>0.1</v>
      </c>
      <c r="G37" s="71"/>
      <c r="H37" s="71"/>
    </row>
    <row r="38" spans="1:8" ht="45" customHeight="1" x14ac:dyDescent="0.25">
      <c r="A38" s="36">
        <v>10</v>
      </c>
      <c r="B38" s="79" t="s">
        <v>31</v>
      </c>
      <c r="C38" s="80"/>
      <c r="D38" s="80"/>
      <c r="E38" s="81"/>
      <c r="F38" s="66">
        <f>F36/F37</f>
        <v>1410227180</v>
      </c>
      <c r="G38" s="67"/>
      <c r="H38" s="67"/>
    </row>
    <row r="39" spans="1:8" ht="21" x14ac:dyDescent="0.25">
      <c r="A39" s="36">
        <v>11</v>
      </c>
      <c r="B39" s="58" t="s">
        <v>32</v>
      </c>
      <c r="C39" s="58"/>
      <c r="D39" s="58"/>
      <c r="E39" s="58"/>
      <c r="F39" s="75">
        <f>F34/F38</f>
        <v>1.0310449226675957</v>
      </c>
      <c r="G39" s="76"/>
      <c r="H39" s="76"/>
    </row>
    <row r="40" spans="1:8" ht="18.75" customHeight="1" x14ac:dyDescent="0.25">
      <c r="A40" s="36">
        <v>12</v>
      </c>
      <c r="B40" s="79" t="s">
        <v>33</v>
      </c>
      <c r="C40" s="80"/>
      <c r="D40" s="80"/>
      <c r="E40" s="81"/>
      <c r="F40" s="66">
        <f>F36*F39</f>
        <v>145400757.37468415</v>
      </c>
      <c r="G40" s="67"/>
      <c r="H40" s="67"/>
    </row>
    <row r="41" spans="1:8" ht="28.5" customHeight="1" x14ac:dyDescent="0.25">
      <c r="A41" s="36">
        <v>13</v>
      </c>
      <c r="B41" s="84" t="s">
        <v>34</v>
      </c>
      <c r="C41" s="85"/>
      <c r="D41" s="85"/>
      <c r="E41" s="86"/>
      <c r="F41" s="66">
        <f>F40/F37</f>
        <v>1454007573.7468414</v>
      </c>
      <c r="G41" s="67"/>
      <c r="H41" s="67"/>
    </row>
    <row r="42" spans="1:8" ht="33" customHeight="1" x14ac:dyDescent="0.25">
      <c r="A42" s="36">
        <v>14</v>
      </c>
      <c r="B42" s="84" t="s">
        <v>35</v>
      </c>
      <c r="C42" s="85"/>
      <c r="D42" s="85"/>
      <c r="E42" s="86"/>
      <c r="F42" s="57">
        <f>F38/F41</f>
        <v>0.96988984477293783</v>
      </c>
      <c r="G42" s="82"/>
      <c r="H42" s="82"/>
    </row>
    <row r="43" spans="1:8" ht="36.75" customHeight="1" x14ac:dyDescent="0.25">
      <c r="A43" s="36">
        <v>15</v>
      </c>
      <c r="B43" s="84" t="s">
        <v>36</v>
      </c>
      <c r="C43" s="85"/>
      <c r="D43" s="85"/>
      <c r="E43" s="86"/>
      <c r="F43" s="57">
        <f>1-F42</f>
        <v>3.0110155227062174E-2</v>
      </c>
      <c r="G43" s="82"/>
      <c r="H43" s="82"/>
    </row>
    <row r="44" spans="1:8" ht="18.75" x14ac:dyDescent="0.25">
      <c r="A44" s="77" t="s">
        <v>49</v>
      </c>
      <c r="B44" s="74"/>
      <c r="C44" s="74"/>
      <c r="D44" s="74"/>
      <c r="E44" s="74"/>
      <c r="F44" s="74"/>
      <c r="G44" s="74"/>
      <c r="H44" s="74"/>
    </row>
    <row r="45" spans="1:8" ht="47.25" customHeight="1" x14ac:dyDescent="0.25">
      <c r="A45" s="36">
        <v>16</v>
      </c>
      <c r="B45" s="84" t="s">
        <v>48</v>
      </c>
      <c r="C45" s="85"/>
      <c r="D45" s="85"/>
      <c r="E45" s="86"/>
      <c r="F45" s="70">
        <f>G6/F34</f>
        <v>9.6988984477293774E-2</v>
      </c>
      <c r="G45" s="71"/>
      <c r="H45" s="71"/>
    </row>
  </sheetData>
  <mergeCells count="53">
    <mergeCell ref="F45:H45"/>
    <mergeCell ref="B25:H25"/>
    <mergeCell ref="A35:H35"/>
    <mergeCell ref="A44:H44"/>
    <mergeCell ref="F39:H39"/>
    <mergeCell ref="F40:H40"/>
    <mergeCell ref="F41:H41"/>
    <mergeCell ref="F42:H42"/>
    <mergeCell ref="F43:H43"/>
    <mergeCell ref="G34:H34"/>
    <mergeCell ref="F36:H36"/>
    <mergeCell ref="F37:H37"/>
    <mergeCell ref="F38:H38"/>
    <mergeCell ref="B45:E45"/>
    <mergeCell ref="B31:H31"/>
    <mergeCell ref="G32:H32"/>
    <mergeCell ref="F18:H18"/>
    <mergeCell ref="F19:H19"/>
    <mergeCell ref="F21:H21"/>
    <mergeCell ref="F22:H22"/>
    <mergeCell ref="F23:H23"/>
    <mergeCell ref="B32:E32"/>
    <mergeCell ref="B20:H20"/>
    <mergeCell ref="B21:E21"/>
    <mergeCell ref="B22:E22"/>
    <mergeCell ref="B23:E23"/>
    <mergeCell ref="B24:E24"/>
    <mergeCell ref="F24:H24"/>
    <mergeCell ref="F27:H27"/>
    <mergeCell ref="F28:H28"/>
    <mergeCell ref="F29:H29"/>
    <mergeCell ref="F30:H30"/>
    <mergeCell ref="A2:J2"/>
    <mergeCell ref="B4:H4"/>
    <mergeCell ref="K4:Q4"/>
    <mergeCell ref="C16:G16"/>
    <mergeCell ref="B17:H17"/>
    <mergeCell ref="K17:Q17"/>
    <mergeCell ref="B40:E40"/>
    <mergeCell ref="B41:E41"/>
    <mergeCell ref="B42:E42"/>
    <mergeCell ref="B43:E43"/>
    <mergeCell ref="B33:E33"/>
    <mergeCell ref="B34:E34"/>
    <mergeCell ref="B36:E36"/>
    <mergeCell ref="B37:E37"/>
    <mergeCell ref="B38:E38"/>
    <mergeCell ref="B39:E39"/>
    <mergeCell ref="B27:E27"/>
    <mergeCell ref="B28:E28"/>
    <mergeCell ref="B29:E29"/>
    <mergeCell ref="B30:E30"/>
    <mergeCell ref="G33:H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ЧОДы поступают в середине года</vt:lpstr>
      <vt:lpstr>ЧОДы поступают в конце года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2017-01-07T08:12:58Z</dcterms:modified>
</cp:coreProperties>
</file>